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petrol-my.sharepoint.com/personal/yurcas_esenttia_co/Documents/escritorio/"/>
    </mc:Choice>
  </mc:AlternateContent>
  <xr:revisionPtr revIDLastSave="7" documentId="8_{0148D311-CA32-42B3-94E4-E8CC567F1B3D}" xr6:coauthVersionLast="47" xr6:coauthVersionMax="47" xr10:uidLastSave="{DFC81AAC-22D6-4FC7-B678-0A2B59B91F5A}"/>
  <bookViews>
    <workbookView xWindow="-120" yWindow="-120" windowWidth="29040" windowHeight="15840" firstSheet="1" activeTab="1" xr2:uid="{00000000-000D-0000-FFFF-FFFF00000000}"/>
  </bookViews>
  <sheets>
    <sheet name="Lineas, tasas y plazos" sheetId="1" state="hidden" r:id="rId1"/>
    <sheet name="Simulador Credito" sheetId="8" r:id="rId2"/>
  </sheets>
  <definedNames>
    <definedName name="_xlnm.Print_Area" localSheetId="1">'Simulador Credito'!$A$2:$K$114</definedName>
    <definedName name="owssvr" localSheetId="0" hidden="1">'Lineas, tasas y plazos'!$A$1:$E$13</definedName>
    <definedName name="_xlnm.Print_Titles" localSheetId="1">'Simulador Credito'!$3:$10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8" l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B15" i="8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G12" i="8"/>
  <c r="G9" i="8" s="1"/>
  <c r="C9" i="8"/>
  <c r="D5" i="8"/>
  <c r="D7" i="8" s="1"/>
  <c r="D8" i="8" s="1"/>
  <c r="C7" i="8" l="1"/>
  <c r="I133" i="8" l="1"/>
  <c r="I125" i="8"/>
  <c r="I117" i="8"/>
  <c r="I109" i="8"/>
  <c r="I101" i="8"/>
  <c r="I93" i="8"/>
  <c r="I85" i="8"/>
  <c r="I77" i="8"/>
  <c r="I69" i="8"/>
  <c r="I61" i="8"/>
  <c r="I53" i="8"/>
  <c r="I45" i="8"/>
  <c r="I126" i="8"/>
  <c r="I118" i="8"/>
  <c r="I110" i="8"/>
  <c r="I102" i="8"/>
  <c r="I94" i="8"/>
  <c r="I86" i="8"/>
  <c r="I78" i="8"/>
  <c r="I70" i="8"/>
  <c r="I62" i="8"/>
  <c r="I54" i="8"/>
  <c r="I127" i="8"/>
  <c r="I119" i="8"/>
  <c r="I111" i="8"/>
  <c r="I103" i="8"/>
  <c r="I95" i="8"/>
  <c r="I87" i="8"/>
  <c r="I79" i="8"/>
  <c r="I71" i="8"/>
  <c r="I63" i="8"/>
  <c r="I55" i="8"/>
  <c r="I128" i="8"/>
  <c r="I120" i="8"/>
  <c r="I112" i="8"/>
  <c r="I104" i="8"/>
  <c r="I96" i="8"/>
  <c r="I88" i="8"/>
  <c r="I80" i="8"/>
  <c r="I72" i="8"/>
  <c r="I64" i="8"/>
  <c r="I56" i="8"/>
  <c r="I48" i="8"/>
  <c r="I40" i="8"/>
  <c r="I32" i="8"/>
  <c r="I24" i="8"/>
  <c r="I129" i="8"/>
  <c r="I121" i="8"/>
  <c r="I113" i="8"/>
  <c r="I105" i="8"/>
  <c r="I97" i="8"/>
  <c r="I89" i="8"/>
  <c r="I81" i="8"/>
  <c r="I73" i="8"/>
  <c r="I65" i="8"/>
  <c r="I57" i="8"/>
  <c r="I49" i="8"/>
  <c r="I41" i="8"/>
  <c r="I33" i="8"/>
  <c r="I25" i="8"/>
  <c r="I130" i="8"/>
  <c r="I122" i="8"/>
  <c r="I114" i="8"/>
  <c r="I106" i="8"/>
  <c r="I98" i="8"/>
  <c r="I90" i="8"/>
  <c r="I82" i="8"/>
  <c r="I74" i="8"/>
  <c r="I66" i="8"/>
  <c r="I58" i="8"/>
  <c r="I50" i="8"/>
  <c r="I42" i="8"/>
  <c r="I34" i="8"/>
  <c r="I26" i="8"/>
  <c r="I131" i="8"/>
  <c r="I123" i="8"/>
  <c r="I115" i="8"/>
  <c r="I107" i="8"/>
  <c r="I99" i="8"/>
  <c r="I91" i="8"/>
  <c r="I83" i="8"/>
  <c r="I75" i="8"/>
  <c r="I67" i="8"/>
  <c r="I59" i="8"/>
  <c r="I51" i="8"/>
  <c r="I43" i="8"/>
  <c r="I35" i="8"/>
  <c r="I27" i="8"/>
  <c r="I92" i="8"/>
  <c r="I60" i="8"/>
  <c r="I132" i="8"/>
  <c r="I100" i="8"/>
  <c r="I68" i="8"/>
  <c r="I46" i="8"/>
  <c r="I14" i="8"/>
  <c r="K10" i="8"/>
  <c r="K8" i="8" s="1"/>
  <c r="S8" i="8" s="1"/>
  <c r="I39" i="8"/>
  <c r="I37" i="8"/>
  <c r="I31" i="8"/>
  <c r="I29" i="8"/>
  <c r="I23" i="8"/>
  <c r="I15" i="8"/>
  <c r="I18" i="8"/>
  <c r="I108" i="8"/>
  <c r="I76" i="8"/>
  <c r="I21" i="8"/>
  <c r="I16" i="8"/>
  <c r="I124" i="8"/>
  <c r="I44" i="8"/>
  <c r="I20" i="8"/>
  <c r="I17" i="8"/>
  <c r="E14" i="8"/>
  <c r="I116" i="8"/>
  <c r="I84" i="8"/>
  <c r="I52" i="8"/>
  <c r="I36" i="8"/>
  <c r="I28" i="8"/>
  <c r="I47" i="8"/>
  <c r="I38" i="8"/>
  <c r="I30" i="8"/>
  <c r="I22" i="8"/>
  <c r="I19" i="8"/>
  <c r="C10" i="8" l="1"/>
  <c r="C11" i="8" s="1"/>
  <c r="R6" i="8" l="1"/>
  <c r="R8" i="8"/>
  <c r="K6" i="8" l="1"/>
  <c r="F14" i="8" l="1"/>
  <c r="H14" i="8" s="1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D14" i="8" l="1"/>
  <c r="E5" i="8"/>
  <c r="E15" i="8"/>
  <c r="D15" i="8" s="1"/>
  <c r="H15" i="8"/>
  <c r="E16" i="8" l="1"/>
  <c r="D16" i="8" s="1"/>
  <c r="H16" i="8"/>
  <c r="H17" i="8" l="1"/>
  <c r="E17" i="8"/>
  <c r="D17" i="8" s="1"/>
  <c r="E18" i="8" l="1"/>
  <c r="D18" i="8" s="1"/>
  <c r="H18" i="8"/>
  <c r="E19" i="8" l="1"/>
  <c r="D19" i="8" s="1"/>
  <c r="H19" i="8"/>
  <c r="H20" i="8" l="1"/>
  <c r="E20" i="8"/>
  <c r="D20" i="8" s="1"/>
  <c r="H21" i="8" l="1"/>
  <c r="E21" i="8"/>
  <c r="D21" i="8" s="1"/>
  <c r="E22" i="8" l="1"/>
  <c r="D22" i="8" s="1"/>
  <c r="H22" i="8"/>
  <c r="H23" i="8" l="1"/>
  <c r="E23" i="8"/>
  <c r="D23" i="8" s="1"/>
  <c r="E24" i="8" l="1"/>
  <c r="D24" i="8" s="1"/>
  <c r="H24" i="8"/>
  <c r="H25" i="8" l="1"/>
  <c r="E25" i="8"/>
  <c r="D25" i="8" s="1"/>
  <c r="E26" i="8" l="1"/>
  <c r="D26" i="8" s="1"/>
  <c r="H26" i="8"/>
  <c r="E27" i="8" l="1"/>
  <c r="D27" i="8" s="1"/>
  <c r="H27" i="8"/>
  <c r="H28" i="8" l="1"/>
  <c r="E28" i="8"/>
  <c r="D28" i="8" s="1"/>
  <c r="H29" i="8" l="1"/>
  <c r="E29" i="8"/>
  <c r="D29" i="8" s="1"/>
  <c r="E30" i="8" l="1"/>
  <c r="D30" i="8" s="1"/>
  <c r="H30" i="8"/>
  <c r="E31" i="8" l="1"/>
  <c r="D31" i="8" s="1"/>
  <c r="H31" i="8"/>
  <c r="E32" i="8" l="1"/>
  <c r="D32" i="8" s="1"/>
  <c r="H32" i="8"/>
  <c r="H33" i="8" l="1"/>
  <c r="E33" i="8"/>
  <c r="D33" i="8" s="1"/>
  <c r="E34" i="8" l="1"/>
  <c r="D34" i="8" s="1"/>
  <c r="H34" i="8"/>
  <c r="E35" i="8" l="1"/>
  <c r="D35" i="8" s="1"/>
  <c r="H35" i="8"/>
  <c r="H36" i="8" l="1"/>
  <c r="E36" i="8"/>
  <c r="D36" i="8" s="1"/>
  <c r="H37" i="8" l="1"/>
  <c r="E37" i="8"/>
  <c r="D37" i="8" s="1"/>
  <c r="E38" i="8" l="1"/>
  <c r="D38" i="8" s="1"/>
  <c r="H38" i="8"/>
  <c r="H39" i="8" l="1"/>
  <c r="E39" i="8"/>
  <c r="D39" i="8" s="1"/>
  <c r="E40" i="8" l="1"/>
  <c r="D40" i="8" s="1"/>
  <c r="H40" i="8"/>
  <c r="H41" i="8" l="1"/>
  <c r="E41" i="8"/>
  <c r="D41" i="8" s="1"/>
  <c r="E42" i="8" l="1"/>
  <c r="D42" i="8" s="1"/>
  <c r="H42" i="8"/>
  <c r="E43" i="8" l="1"/>
  <c r="D43" i="8" s="1"/>
  <c r="H43" i="8"/>
  <c r="H44" i="8" l="1"/>
  <c r="E44" i="8"/>
  <c r="D44" i="8" s="1"/>
  <c r="H45" i="8" l="1"/>
  <c r="E45" i="8"/>
  <c r="D45" i="8" s="1"/>
  <c r="E46" i="8" l="1"/>
  <c r="D46" i="8" s="1"/>
  <c r="H46" i="8"/>
  <c r="E47" i="8" l="1"/>
  <c r="D47" i="8" s="1"/>
  <c r="H47" i="8"/>
  <c r="E48" i="8" l="1"/>
  <c r="D48" i="8" s="1"/>
  <c r="H48" i="8"/>
  <c r="H49" i="8" l="1"/>
  <c r="E49" i="8"/>
  <c r="D49" i="8" s="1"/>
  <c r="E50" i="8" l="1"/>
  <c r="D50" i="8" s="1"/>
  <c r="H50" i="8"/>
  <c r="E51" i="8" l="1"/>
  <c r="D51" i="8" s="1"/>
  <c r="H51" i="8"/>
  <c r="H52" i="8" l="1"/>
  <c r="E52" i="8"/>
  <c r="D52" i="8" s="1"/>
  <c r="H53" i="8" l="1"/>
  <c r="E53" i="8"/>
  <c r="D53" i="8" s="1"/>
  <c r="E54" i="8" l="1"/>
  <c r="D54" i="8" s="1"/>
  <c r="H54" i="8"/>
  <c r="E55" i="8" l="1"/>
  <c r="D55" i="8" s="1"/>
  <c r="H55" i="8"/>
  <c r="E56" i="8" l="1"/>
  <c r="D56" i="8" s="1"/>
  <c r="H56" i="8"/>
  <c r="H57" i="8" l="1"/>
  <c r="E57" i="8"/>
  <c r="D57" i="8" s="1"/>
  <c r="E58" i="8" l="1"/>
  <c r="D58" i="8" s="1"/>
  <c r="H58" i="8"/>
  <c r="H59" i="8" l="1"/>
  <c r="E59" i="8"/>
  <c r="D59" i="8" s="1"/>
  <c r="E60" i="8" l="1"/>
  <c r="D60" i="8" s="1"/>
  <c r="H60" i="8"/>
  <c r="H61" i="8" l="1"/>
  <c r="E61" i="8"/>
  <c r="D61" i="8" s="1"/>
  <c r="E62" i="8" l="1"/>
  <c r="D62" i="8" s="1"/>
  <c r="H62" i="8"/>
  <c r="E63" i="8" l="1"/>
  <c r="D63" i="8" s="1"/>
  <c r="H63" i="8"/>
  <c r="E64" i="8" l="1"/>
  <c r="D64" i="8" s="1"/>
  <c r="H64" i="8"/>
  <c r="H65" i="8" l="1"/>
  <c r="E65" i="8"/>
  <c r="D65" i="8" s="1"/>
  <c r="E66" i="8" l="1"/>
  <c r="D66" i="8" s="1"/>
  <c r="H66" i="8"/>
  <c r="E67" i="8" l="1"/>
  <c r="D67" i="8" s="1"/>
  <c r="H67" i="8"/>
  <c r="H68" i="8" l="1"/>
  <c r="E68" i="8"/>
  <c r="D68" i="8" s="1"/>
  <c r="H69" i="8" l="1"/>
  <c r="E69" i="8"/>
  <c r="D69" i="8" s="1"/>
  <c r="E70" i="8" l="1"/>
  <c r="D70" i="8" s="1"/>
  <c r="H70" i="8"/>
  <c r="E71" i="8" l="1"/>
  <c r="D71" i="8" s="1"/>
  <c r="H71" i="8"/>
  <c r="H72" i="8" l="1"/>
  <c r="E72" i="8"/>
  <c r="D72" i="8" s="1"/>
  <c r="H73" i="8" l="1"/>
  <c r="E73" i="8"/>
  <c r="D73" i="8" s="1"/>
  <c r="E74" i="8" l="1"/>
  <c r="D74" i="8" s="1"/>
  <c r="H74" i="8"/>
  <c r="E75" i="8" l="1"/>
  <c r="D75" i="8" s="1"/>
  <c r="H75" i="8"/>
  <c r="E76" i="8" l="1"/>
  <c r="D76" i="8" s="1"/>
  <c r="H76" i="8"/>
  <c r="H77" i="8" l="1"/>
  <c r="E77" i="8"/>
  <c r="D77" i="8" s="1"/>
  <c r="E78" i="8" l="1"/>
  <c r="D78" i="8" s="1"/>
  <c r="H78" i="8"/>
  <c r="E79" i="8" l="1"/>
  <c r="D79" i="8" s="1"/>
  <c r="H79" i="8"/>
  <c r="E80" i="8" l="1"/>
  <c r="D80" i="8" s="1"/>
  <c r="H80" i="8"/>
  <c r="H81" i="8" l="1"/>
  <c r="E81" i="8"/>
  <c r="D81" i="8" s="1"/>
  <c r="E82" i="8" l="1"/>
  <c r="D82" i="8" s="1"/>
  <c r="H82" i="8"/>
  <c r="H83" i="8" l="1"/>
  <c r="E83" i="8"/>
  <c r="D83" i="8" s="1"/>
  <c r="H84" i="8" l="1"/>
  <c r="E84" i="8"/>
  <c r="D84" i="8" s="1"/>
  <c r="H85" i="8" l="1"/>
  <c r="E85" i="8"/>
  <c r="D85" i="8" s="1"/>
  <c r="E86" i="8" l="1"/>
  <c r="D86" i="8" s="1"/>
  <c r="H86" i="8"/>
  <c r="E87" i="8" l="1"/>
  <c r="D87" i="8" s="1"/>
  <c r="H87" i="8"/>
  <c r="E88" i="8" l="1"/>
  <c r="D88" i="8" s="1"/>
  <c r="H88" i="8"/>
  <c r="H89" i="8" l="1"/>
  <c r="E89" i="8"/>
  <c r="D89" i="8" s="1"/>
  <c r="E90" i="8" l="1"/>
  <c r="D90" i="8" s="1"/>
  <c r="H90" i="8"/>
  <c r="E91" i="8" l="1"/>
  <c r="D91" i="8" s="1"/>
  <c r="H91" i="8"/>
  <c r="E92" i="8" l="1"/>
  <c r="D92" i="8" s="1"/>
  <c r="H92" i="8"/>
  <c r="H93" i="8" l="1"/>
  <c r="E93" i="8"/>
  <c r="D93" i="8" s="1"/>
  <c r="E94" i="8" l="1"/>
  <c r="D94" i="8" s="1"/>
  <c r="H94" i="8"/>
  <c r="H95" i="8" l="1"/>
  <c r="E95" i="8"/>
  <c r="D95" i="8" s="1"/>
  <c r="H96" i="8" l="1"/>
  <c r="E96" i="8"/>
  <c r="D96" i="8" s="1"/>
  <c r="H97" i="8" l="1"/>
  <c r="E97" i="8"/>
  <c r="D97" i="8" s="1"/>
  <c r="E98" i="8" l="1"/>
  <c r="D98" i="8" s="1"/>
  <c r="H98" i="8"/>
  <c r="E99" i="8" l="1"/>
  <c r="D99" i="8" s="1"/>
  <c r="H99" i="8"/>
  <c r="H100" i="8" l="1"/>
  <c r="E100" i="8"/>
  <c r="D100" i="8" s="1"/>
  <c r="H101" i="8" l="1"/>
  <c r="E101" i="8"/>
  <c r="D101" i="8" s="1"/>
  <c r="E102" i="8" l="1"/>
  <c r="D102" i="8" s="1"/>
  <c r="H102" i="8"/>
  <c r="E103" i="8" l="1"/>
  <c r="D103" i="8" s="1"/>
  <c r="H103" i="8"/>
  <c r="E104" i="8" l="1"/>
  <c r="D104" i="8" s="1"/>
  <c r="H104" i="8"/>
  <c r="H105" i="8" l="1"/>
  <c r="E105" i="8"/>
  <c r="D105" i="8" s="1"/>
  <c r="E106" i="8" l="1"/>
  <c r="D106" i="8" s="1"/>
  <c r="H106" i="8"/>
  <c r="E107" i="8" l="1"/>
  <c r="D107" i="8" s="1"/>
  <c r="H107" i="8"/>
  <c r="E108" i="8" l="1"/>
  <c r="D108" i="8" s="1"/>
  <c r="H108" i="8"/>
  <c r="H109" i="8" l="1"/>
  <c r="E109" i="8"/>
  <c r="D109" i="8" s="1"/>
  <c r="E110" i="8" l="1"/>
  <c r="D110" i="8" s="1"/>
  <c r="H110" i="8"/>
  <c r="E111" i="8" l="1"/>
  <c r="D111" i="8" s="1"/>
  <c r="H111" i="8"/>
  <c r="H112" i="8" l="1"/>
  <c r="E112" i="8"/>
  <c r="D112" i="8" s="1"/>
  <c r="H113" i="8" l="1"/>
  <c r="E113" i="8"/>
  <c r="D113" i="8" s="1"/>
  <c r="E114" i="8" l="1"/>
  <c r="D114" i="8" s="1"/>
  <c r="H114" i="8"/>
  <c r="H115" i="8" l="1"/>
  <c r="E115" i="8"/>
  <c r="D115" i="8" s="1"/>
  <c r="H116" i="8" l="1"/>
  <c r="E116" i="8"/>
  <c r="D116" i="8" s="1"/>
  <c r="H117" i="8" l="1"/>
  <c r="E117" i="8"/>
  <c r="D117" i="8" s="1"/>
  <c r="E118" i="8" l="1"/>
  <c r="D118" i="8" s="1"/>
  <c r="H118" i="8"/>
  <c r="E119" i="8" l="1"/>
  <c r="D119" i="8" s="1"/>
  <c r="H119" i="8"/>
  <c r="E120" i="8" l="1"/>
  <c r="D120" i="8" s="1"/>
  <c r="H120" i="8"/>
  <c r="H121" i="8" l="1"/>
  <c r="E121" i="8"/>
  <c r="D121" i="8" s="1"/>
  <c r="E122" i="8" l="1"/>
  <c r="D122" i="8" s="1"/>
  <c r="H122" i="8"/>
  <c r="E123" i="8" l="1"/>
  <c r="D123" i="8" s="1"/>
  <c r="H123" i="8"/>
  <c r="E124" i="8" l="1"/>
  <c r="D124" i="8" s="1"/>
  <c r="H124" i="8"/>
  <c r="H125" i="8" l="1"/>
  <c r="E125" i="8"/>
  <c r="D125" i="8" s="1"/>
  <c r="E126" i="8" l="1"/>
  <c r="D126" i="8" s="1"/>
  <c r="H126" i="8"/>
  <c r="E127" i="8" l="1"/>
  <c r="D127" i="8" s="1"/>
  <c r="H127" i="8"/>
  <c r="H128" i="8" l="1"/>
  <c r="E128" i="8"/>
  <c r="D128" i="8" s="1"/>
  <c r="H129" i="8" l="1"/>
  <c r="E129" i="8"/>
  <c r="D129" i="8" s="1"/>
  <c r="E130" i="8" l="1"/>
  <c r="D130" i="8" s="1"/>
  <c r="H130" i="8"/>
  <c r="E131" i="8" l="1"/>
  <c r="D131" i="8" s="1"/>
  <c r="H131" i="8"/>
  <c r="H132" i="8" l="1"/>
  <c r="E132" i="8"/>
  <c r="D132" i="8" s="1"/>
  <c r="E133" i="8" l="1"/>
  <c r="D133" i="8" s="1"/>
  <c r="H13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  <author>Yuranis Castilla</author>
  </authors>
  <commentList>
    <comment ref="C5" authorId="0" shapeId="0" xr:uid="{DB62782C-EBD9-4666-A665-323E08DA4A81}">
      <text>
        <r>
          <rPr>
            <b/>
            <sz val="9"/>
            <color indexed="81"/>
            <rFont val="Tahoma"/>
            <family val="2"/>
          </rPr>
          <t xml:space="preserve">Fondesenttia: </t>
        </r>
        <r>
          <rPr>
            <sz val="9"/>
            <color indexed="81"/>
            <rFont val="Tahoma"/>
            <family val="2"/>
          </rPr>
          <t>Favor colocar el número del crédito que esta en la parte superior derecha para los diferentes tipos de crédito.</t>
        </r>
      </text>
    </comment>
    <comment ref="C6" authorId="1" shapeId="0" xr:uid="{F9BB4D5A-3322-4EFF-97AF-484835073C4A}">
      <text>
        <r>
          <rPr>
            <b/>
            <sz val="9"/>
            <color indexed="81"/>
            <rFont val="Tahoma"/>
            <family val="2"/>
          </rPr>
          <t>Fondesenttia:</t>
        </r>
        <r>
          <rPr>
            <sz val="9"/>
            <color indexed="81"/>
            <rFont val="Tahoma"/>
            <family val="2"/>
          </rPr>
          <t xml:space="preserve"> Las celdas de color naranja son las que usted  puede modificar.</t>
        </r>
      </text>
    </comment>
    <comment ref="H13" authorId="1" shapeId="0" xr:uid="{ABAC6D9F-F4B0-44DE-A662-6082B3661450}">
      <text>
        <r>
          <rPr>
            <b/>
            <sz val="9"/>
            <color indexed="81"/>
            <rFont val="Tahoma"/>
            <family val="2"/>
          </rPr>
          <t>Fondesenttia:</t>
        </r>
        <r>
          <rPr>
            <sz val="9"/>
            <color indexed="81"/>
            <rFont val="Tahoma"/>
            <family val="2"/>
          </rPr>
          <t xml:space="preserve"> La ultima casilla del credito debe estar en cero (0), Si no es así revisar las cuotas extras que no se ven.</t>
        </r>
      </text>
    </comment>
    <comment ref="J13" authorId="1" shapeId="0" xr:uid="{AAF193BB-D96D-44ED-95D6-7D6C598D00C4}">
      <text>
        <r>
          <rPr>
            <b/>
            <sz val="9"/>
            <color indexed="81"/>
            <rFont val="Tahoma"/>
            <family val="2"/>
          </rPr>
          <t xml:space="preserve">Fondesenttia: </t>
        </r>
        <r>
          <rPr>
            <sz val="9"/>
            <color indexed="81"/>
            <rFont val="Tahoma"/>
            <family val="2"/>
          </rPr>
          <t>Por favor incluir el concepto de la cuota extraordinaria.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aren\AppData\Local\Microsoft\Windows\INetCache\IE\O3EFHYTX\owssvr.iqy" keepAlive="1" name="owssvr" type="5" refreshedVersion="6" minRefreshableVersion="3" saveData="1">
    <dbPr connection="Provider=Microsoft.Office.List.OLEDB.2.0;Data Source=&quot;&quot;;ApplicationName=Excel;Version=12.0.0.0" command="&lt;LIST&gt;&lt;VIEWGUID&gt;{00BF0D81-9DF3-434E-9353-3EE337D3FEDD}&lt;/VIEWGUID&gt;&lt;LISTNAME&gt;{994AF54A-9573-49F7-870C-ECB72B7671AC}&lt;/LISTNAME&gt;&lt;LISTWEB&gt;https://propilco.sharepoint.com/sites/fondodeempleados/_vti_bin&lt;/LISTWEB&gt;&lt;LISTSUBWEB&gt;&lt;/LISTSUBWEB&gt;&lt;ROOTFOLDER&gt;/sites/fondodeempleados/Lists/Tasas de interes&lt;/ROOTFOLDER&gt;&lt;/LIST&gt;" commandType="5"/>
  </connection>
</connections>
</file>

<file path=xl/sharedStrings.xml><?xml version="1.0" encoding="utf-8"?>
<sst xmlns="http://schemas.openxmlformats.org/spreadsheetml/2006/main" count="75" uniqueCount="38">
  <si>
    <t>Linea de credito</t>
  </si>
  <si>
    <t>Tasa de interes</t>
  </si>
  <si>
    <t>Plazo(Meses)</t>
  </si>
  <si>
    <t>Ruta de acceso</t>
  </si>
  <si>
    <t>Tipo de elemento</t>
  </si>
  <si>
    <t>Calamidad doméstica</t>
  </si>
  <si>
    <t>sites/fondodeempleados/Lists/Tasas de interes</t>
  </si>
  <si>
    <t>Elemento</t>
  </si>
  <si>
    <t>Educativo</t>
  </si>
  <si>
    <t>Hipotecario libre inversión</t>
  </si>
  <si>
    <t>Solución de vivienda</t>
  </si>
  <si>
    <t>Vehículo</t>
  </si>
  <si>
    <t>Vivienda</t>
  </si>
  <si>
    <t>CUOTA FIJA</t>
  </si>
  <si>
    <t>No Cuota</t>
  </si>
  <si>
    <t>VP</t>
  </si>
  <si>
    <t>Cuota Numero</t>
  </si>
  <si>
    <t>Mes Descuento</t>
  </si>
  <si>
    <t>Cuota</t>
  </si>
  <si>
    <t>Interese</t>
  </si>
  <si>
    <t>Capital</t>
  </si>
  <si>
    <t>C. Extra</t>
  </si>
  <si>
    <t>Saldo</t>
  </si>
  <si>
    <t>Presentes</t>
  </si>
  <si>
    <t>Fecha</t>
  </si>
  <si>
    <t>Valor</t>
  </si>
  <si>
    <t>Cuota Extra</t>
  </si>
  <si>
    <t>% Interés</t>
  </si>
  <si>
    <t>Tipos de crédito</t>
  </si>
  <si>
    <t>Tipo de crédito</t>
  </si>
  <si>
    <t>Emprendimiento</t>
  </si>
  <si>
    <t>Ordinario</t>
  </si>
  <si>
    <t>Viajes e Impuestos</t>
  </si>
  <si>
    <t>Compra de Cartera</t>
  </si>
  <si>
    <t>Forma de pago C. Extra</t>
  </si>
  <si>
    <t>Ordinario Pensionados</t>
  </si>
  <si>
    <t>Ordinario Cuota Fija</t>
  </si>
  <si>
    <t xml:space="preserve">Compensacion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</si>
</sst>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_P_t_s"/>
    <numFmt numFmtId="165" formatCode="0.0000%"/>
    <numFmt numFmtId="166" formatCode="mmmm\-yy"/>
    <numFmt numFmtId="167" formatCode="_-* #,##0.00\ _P_t_s_-;\-* #,##0.00\ _P_t_s_-;_-* &quot;-&quot;??\ _P_t_s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FC920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6C48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</cellStyleXfs>
  <cellXfs count="53">
    <xf numFmtId="0" fontId="0" fillId="0" borderId="0" xfId="0"/>
    <xf numFmtId="49" fontId="0" fillId="0" borderId="0" xfId="0" applyNumberFormat="1"/>
    <xf numFmtId="0" fontId="19" fillId="0" borderId="0" xfId="43" applyFont="1"/>
    <xf numFmtId="164" fontId="19" fillId="0" borderId="0" xfId="43" applyNumberFormat="1" applyFont="1"/>
    <xf numFmtId="164" fontId="20" fillId="33" borderId="0" xfId="43" applyNumberFormat="1" applyFont="1" applyFill="1"/>
    <xf numFmtId="3" fontId="20" fillId="33" borderId="0" xfId="43" applyNumberFormat="1" applyFont="1" applyFill="1"/>
    <xf numFmtId="0" fontId="22" fillId="0" borderId="11" xfId="43" applyFont="1" applyBorder="1"/>
    <xf numFmtId="164" fontId="22" fillId="0" borderId="11" xfId="43" applyNumberFormat="1" applyFont="1" applyBorder="1"/>
    <xf numFmtId="0" fontId="22" fillId="34" borderId="11" xfId="43" applyFont="1" applyFill="1" applyBorder="1" applyAlignment="1">
      <alignment wrapText="1"/>
    </xf>
    <xf numFmtId="14" fontId="22" fillId="33" borderId="11" xfId="43" applyNumberFormat="1" applyFont="1" applyFill="1" applyBorder="1" applyAlignment="1">
      <alignment horizontal="left"/>
    </xf>
    <xf numFmtId="164" fontId="22" fillId="0" borderId="11" xfId="43" applyNumberFormat="1" applyFont="1" applyBorder="1" applyAlignment="1">
      <alignment horizontal="left"/>
    </xf>
    <xf numFmtId="164" fontId="21" fillId="34" borderId="10" xfId="43" applyNumberFormat="1" applyFont="1" applyFill="1" applyBorder="1" applyAlignment="1">
      <alignment horizontal="center"/>
    </xf>
    <xf numFmtId="0" fontId="19" fillId="0" borderId="0" xfId="43" applyFont="1" applyProtection="1">
      <protection locked="0"/>
    </xf>
    <xf numFmtId="164" fontId="22" fillId="0" borderId="11" xfId="43" applyNumberFormat="1" applyFont="1" applyBorder="1" applyProtection="1">
      <protection locked="0"/>
    </xf>
    <xf numFmtId="164" fontId="20" fillId="33" borderId="0" xfId="43" applyNumberFormat="1" applyFont="1" applyFill="1" applyProtection="1">
      <protection locked="0"/>
    </xf>
    <xf numFmtId="10" fontId="22" fillId="33" borderId="11" xfId="1" applyNumberFormat="1" applyFont="1" applyFill="1" applyBorder="1" applyAlignment="1" applyProtection="1">
      <alignment horizontal="left"/>
    </xf>
    <xf numFmtId="0" fontId="21" fillId="34" borderId="10" xfId="43" applyFont="1" applyFill="1" applyBorder="1" applyAlignment="1">
      <alignment horizontal="center"/>
    </xf>
    <xf numFmtId="0" fontId="22" fillId="0" borderId="10" xfId="43" applyFont="1" applyBorder="1"/>
    <xf numFmtId="164" fontId="22" fillId="0" borderId="10" xfId="43" applyNumberFormat="1" applyFont="1" applyBorder="1"/>
    <xf numFmtId="0" fontId="19" fillId="0" borderId="10" xfId="43" applyFont="1" applyBorder="1"/>
    <xf numFmtId="166" fontId="19" fillId="0" borderId="10" xfId="43" applyNumberFormat="1" applyFont="1" applyBorder="1" applyAlignment="1">
      <alignment horizontal="left"/>
    </xf>
    <xf numFmtId="164" fontId="19" fillId="0" borderId="10" xfId="43" applyNumberFormat="1" applyFont="1" applyBorder="1"/>
    <xf numFmtId="164" fontId="19" fillId="35" borderId="10" xfId="43" applyNumberFormat="1" applyFont="1" applyFill="1" applyBorder="1" applyProtection="1">
      <protection locked="0"/>
    </xf>
    <xf numFmtId="0" fontId="19" fillId="0" borderId="11" xfId="43" applyFont="1" applyBorder="1"/>
    <xf numFmtId="0" fontId="20" fillId="33" borderId="11" xfId="43" applyFont="1" applyFill="1" applyBorder="1"/>
    <xf numFmtId="0" fontId="23" fillId="34" borderId="11" xfId="43" applyFont="1" applyFill="1" applyBorder="1"/>
    <xf numFmtId="0" fontId="22" fillId="0" borderId="12" xfId="43" applyFont="1" applyBorder="1"/>
    <xf numFmtId="0" fontId="22" fillId="0" borderId="13" xfId="43" applyFont="1" applyBorder="1"/>
    <xf numFmtId="0" fontId="19" fillId="0" borderId="14" xfId="43" applyFont="1" applyBorder="1"/>
    <xf numFmtId="0" fontId="22" fillId="33" borderId="12" xfId="43" applyFont="1" applyFill="1" applyBorder="1"/>
    <xf numFmtId="0" fontId="22" fillId="33" borderId="13" xfId="43" applyFont="1" applyFill="1" applyBorder="1"/>
    <xf numFmtId="0" fontId="22" fillId="33" borderId="12" xfId="43" applyFont="1" applyFill="1" applyBorder="1" applyProtection="1">
      <protection locked="0"/>
    </xf>
    <xf numFmtId="0" fontId="22" fillId="33" borderId="13" xfId="43" applyFont="1" applyFill="1" applyBorder="1" applyProtection="1">
      <protection locked="0"/>
    </xf>
    <xf numFmtId="0" fontId="19" fillId="0" borderId="14" xfId="43" applyFont="1" applyBorder="1" applyProtection="1">
      <protection locked="0"/>
    </xf>
    <xf numFmtId="165" fontId="22" fillId="33" borderId="13" xfId="44" applyNumberFormat="1" applyFont="1" applyFill="1" applyBorder="1"/>
    <xf numFmtId="164" fontId="20" fillId="33" borderId="15" xfId="43" applyNumberFormat="1" applyFont="1" applyFill="1" applyBorder="1"/>
    <xf numFmtId="0" fontId="20" fillId="33" borderId="15" xfId="43" applyFont="1" applyFill="1" applyBorder="1"/>
    <xf numFmtId="164" fontId="27" fillId="0" borderId="0" xfId="43" applyNumberFormat="1" applyFont="1"/>
    <xf numFmtId="0" fontId="22" fillId="0" borderId="17" xfId="43" applyFont="1" applyBorder="1"/>
    <xf numFmtId="166" fontId="19" fillId="0" borderId="17" xfId="43" applyNumberFormat="1" applyFont="1" applyBorder="1" applyAlignment="1">
      <alignment horizontal="left"/>
    </xf>
    <xf numFmtId="0" fontId="19" fillId="34" borderId="11" xfId="43" applyFont="1" applyFill="1" applyBorder="1" applyAlignment="1">
      <alignment wrapText="1"/>
    </xf>
    <xf numFmtId="164" fontId="21" fillId="35" borderId="11" xfId="43" applyNumberFormat="1" applyFont="1" applyFill="1" applyBorder="1" applyAlignment="1" applyProtection="1">
      <alignment horizontal="left"/>
      <protection locked="0"/>
    </xf>
    <xf numFmtId="0" fontId="21" fillId="35" borderId="11" xfId="43" applyFont="1" applyFill="1" applyBorder="1" applyAlignment="1" applyProtection="1">
      <alignment horizontal="left"/>
      <protection locked="0"/>
    </xf>
    <xf numFmtId="164" fontId="28" fillId="0" borderId="0" xfId="43" applyNumberFormat="1" applyFont="1" applyAlignment="1">
      <alignment horizontal="center" vertical="center" wrapText="1"/>
    </xf>
    <xf numFmtId="164" fontId="28" fillId="0" borderId="0" xfId="43" applyNumberFormat="1" applyFont="1" applyAlignment="1">
      <alignment horizontal="center" wrapText="1"/>
    </xf>
    <xf numFmtId="164" fontId="21" fillId="34" borderId="10" xfId="43" applyNumberFormat="1" applyFont="1" applyFill="1" applyBorder="1" applyAlignment="1">
      <alignment horizontal="center" wrapText="1"/>
    </xf>
    <xf numFmtId="164" fontId="20" fillId="36" borderId="0" xfId="43" applyNumberFormat="1" applyFont="1" applyFill="1"/>
    <xf numFmtId="164" fontId="0" fillId="35" borderId="10" xfId="43" applyNumberFormat="1" applyFont="1" applyFill="1" applyBorder="1" applyProtection="1">
      <protection locked="0"/>
    </xf>
    <xf numFmtId="10" fontId="0" fillId="0" borderId="0" xfId="0" applyNumberFormat="1"/>
    <xf numFmtId="0" fontId="24" fillId="0" borderId="0" xfId="43" applyFont="1" applyAlignment="1">
      <alignment horizontal="center"/>
    </xf>
    <xf numFmtId="164" fontId="28" fillId="0" borderId="16" xfId="43" applyNumberFormat="1" applyFont="1" applyBorder="1" applyAlignment="1">
      <alignment horizontal="center" vertical="center" wrapText="1"/>
    </xf>
    <xf numFmtId="164" fontId="28" fillId="0" borderId="0" xfId="43" applyNumberFormat="1" applyFont="1" applyAlignment="1">
      <alignment horizontal="center" vertical="center" wrapText="1"/>
    </xf>
    <xf numFmtId="164" fontId="28" fillId="0" borderId="0" xfId="43" applyNumberFormat="1" applyFont="1" applyAlignment="1">
      <alignment horizont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45" xr:uid="{00000000-0005-0000-0000-000020000000}"/>
    <cellStyle name="Neutral" xfId="9" builtinId="28" customBuiltin="1"/>
    <cellStyle name="Normal" xfId="0" builtinId="0"/>
    <cellStyle name="Normal 2" xfId="43" xr:uid="{00000000-0005-0000-0000-000023000000}"/>
    <cellStyle name="Notas" xfId="16" builtinId="10" customBuiltin="1"/>
    <cellStyle name="Porcentaje" xfId="1" builtinId="5"/>
    <cellStyle name="Porcentaje 2" xfId="44" xr:uid="{00000000-0005-0000-0000-000026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0" formatCode="General"/>
    </dxf>
    <dxf>
      <numFmt numFmtId="14" formatCode="0.00%"/>
    </dxf>
    <dxf>
      <numFmt numFmtId="30" formatCode="@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6C482"/>
      <color rgb="FFFC92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66675</xdr:rowOff>
    </xdr:from>
    <xdr:to>
      <xdr:col>2</xdr:col>
      <xdr:colOff>1019176</xdr:colOff>
      <xdr:row>2</xdr:row>
      <xdr:rowOff>142435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1DC71-4254-4228-B7E3-A1B9F89F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66675"/>
          <a:ext cx="1762125" cy="47581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Linea de credito" tableColumnId="1"/>
      <queryTableField id="2" name="Tasa de interes" tableColumnId="2"/>
      <queryTableField id="3" name="Plazo(Meses)" tableColumnId="3"/>
      <queryTableField id="5" name="Tipo de elemento" tableColumnId="4"/>
      <queryTableField id="4" name="Ruta de acceso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owssvr" displayName="Tabla_owssvr" ref="A1:E13" tableType="queryTable" totalsRowShown="0">
  <autoFilter ref="A1:E13" xr:uid="{00000000-0009-0000-0100-000001000000}"/>
  <tableColumns count="5">
    <tableColumn id="1" xr3:uid="{00000000-0010-0000-0000-000001000000}" uniqueName="Title" name="Linea de credito" queryTableFieldId="1" dataDxfId="7"/>
    <tableColumn id="2" xr3:uid="{00000000-0010-0000-0000-000002000000}" uniqueName="Tasa_x005f_x0020_de_x005f_x0020_interes" name="Tasa de interes" queryTableFieldId="2" dataDxfId="6"/>
    <tableColumn id="3" xr3:uid="{00000000-0010-0000-0000-000003000000}" uniqueName="Plazo_x005f_x0028_Meses_x005f_x0029_" name="Plazo(Meses)" queryTableFieldId="3" dataDxfId="5"/>
    <tableColumn id="4" xr3:uid="{00000000-0010-0000-0000-000004000000}" uniqueName="FSObjType" name="Tipo de elemento" queryTableFieldId="5" dataDxfId="4"/>
    <tableColumn id="5" xr3:uid="{00000000-0010-0000-0000-000005000000}" uniqueName="FileDirRef" name="Ruta de acceso" queryTableFieldId="4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3"/>
  <sheetViews>
    <sheetView workbookViewId="0">
      <selection sqref="A1:XFD1048576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5.28515625" bestFit="1" customWidth="1"/>
    <col min="4" max="4" width="19.28515625" bestFit="1" customWidth="1"/>
    <col min="5" max="5" width="44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4</v>
      </c>
      <c r="E1" t="s">
        <v>3</v>
      </c>
    </row>
    <row r="2" spans="1:5" x14ac:dyDescent="0.25">
      <c r="A2" s="1" t="s">
        <v>5</v>
      </c>
      <c r="B2" s="48">
        <v>5.0000000000000001E-3</v>
      </c>
      <c r="C2">
        <v>12</v>
      </c>
      <c r="D2" s="1" t="s">
        <v>7</v>
      </c>
      <c r="E2" s="1" t="s">
        <v>6</v>
      </c>
    </row>
    <row r="3" spans="1:5" x14ac:dyDescent="0.25">
      <c r="A3" s="1" t="s">
        <v>8</v>
      </c>
      <c r="B3" s="48">
        <v>5.0000000000000001E-3</v>
      </c>
      <c r="C3">
        <v>48</v>
      </c>
      <c r="D3" s="1" t="s">
        <v>7</v>
      </c>
      <c r="E3" s="1" t="s">
        <v>6</v>
      </c>
    </row>
    <row r="4" spans="1:5" x14ac:dyDescent="0.25">
      <c r="A4" s="1" t="s">
        <v>9</v>
      </c>
      <c r="B4" s="48">
        <v>1.2500000000000001E-2</v>
      </c>
      <c r="C4">
        <v>120</v>
      </c>
      <c r="D4" s="1" t="s">
        <v>7</v>
      </c>
      <c r="E4" s="1" t="s">
        <v>6</v>
      </c>
    </row>
    <row r="5" spans="1:5" x14ac:dyDescent="0.25">
      <c r="A5" s="1" t="s">
        <v>31</v>
      </c>
      <c r="B5" s="48">
        <v>9.4999999999999998E-3</v>
      </c>
      <c r="C5">
        <v>72</v>
      </c>
      <c r="D5" s="1" t="s">
        <v>7</v>
      </c>
      <c r="E5" s="1" t="s">
        <v>6</v>
      </c>
    </row>
    <row r="6" spans="1:5" x14ac:dyDescent="0.25">
      <c r="A6" s="1" t="s">
        <v>30</v>
      </c>
      <c r="B6" s="48">
        <v>7.0000000000000001E-3</v>
      </c>
      <c r="C6">
        <v>36</v>
      </c>
      <c r="D6" s="1" t="s">
        <v>7</v>
      </c>
      <c r="E6" s="1" t="s">
        <v>6</v>
      </c>
    </row>
    <row r="7" spans="1:5" x14ac:dyDescent="0.25">
      <c r="A7" s="1" t="s">
        <v>10</v>
      </c>
      <c r="B7" s="48">
        <v>8.5000000000000006E-3</v>
      </c>
      <c r="C7">
        <v>120</v>
      </c>
      <c r="D7" s="1" t="s">
        <v>7</v>
      </c>
      <c r="E7" s="1" t="s">
        <v>6</v>
      </c>
    </row>
    <row r="8" spans="1:5" x14ac:dyDescent="0.25">
      <c r="A8" s="1" t="s">
        <v>11</v>
      </c>
      <c r="B8" s="48">
        <v>9.1999999999999998E-3</v>
      </c>
      <c r="C8">
        <v>60</v>
      </c>
      <c r="D8" s="1" t="s">
        <v>7</v>
      </c>
      <c r="E8" s="1" t="s">
        <v>6</v>
      </c>
    </row>
    <row r="9" spans="1:5" x14ac:dyDescent="0.25">
      <c r="A9" s="1" t="s">
        <v>12</v>
      </c>
      <c r="B9" s="48">
        <v>7.0000000000000001E-3</v>
      </c>
      <c r="C9">
        <v>180</v>
      </c>
      <c r="D9" s="1" t="s">
        <v>7</v>
      </c>
      <c r="E9" s="1" t="s">
        <v>6</v>
      </c>
    </row>
    <row r="10" spans="1:5" x14ac:dyDescent="0.25">
      <c r="A10" s="1" t="s">
        <v>32</v>
      </c>
      <c r="B10" s="48">
        <v>8.8000000000000005E-3</v>
      </c>
      <c r="C10">
        <v>36</v>
      </c>
      <c r="D10" s="1" t="s">
        <v>7</v>
      </c>
      <c r="E10" s="1" t="s">
        <v>6</v>
      </c>
    </row>
    <row r="11" spans="1:5" x14ac:dyDescent="0.25">
      <c r="A11" s="1" t="s">
        <v>33</v>
      </c>
      <c r="B11" s="48">
        <v>1.0999999999999999E-2</v>
      </c>
      <c r="C11">
        <v>120</v>
      </c>
      <c r="D11" s="1" t="s">
        <v>7</v>
      </c>
      <c r="E11" s="1" t="s">
        <v>6</v>
      </c>
    </row>
    <row r="12" spans="1:5" x14ac:dyDescent="0.25">
      <c r="A12" s="1" t="s">
        <v>35</v>
      </c>
      <c r="B12" s="48">
        <v>9.4999999999999998E-3</v>
      </c>
      <c r="C12">
        <v>72</v>
      </c>
      <c r="D12" s="1" t="s">
        <v>7</v>
      </c>
      <c r="E12" s="1" t="s">
        <v>6</v>
      </c>
    </row>
    <row r="13" spans="1:5" x14ac:dyDescent="0.25">
      <c r="A13" s="1" t="s">
        <v>36</v>
      </c>
      <c r="B13" s="48">
        <v>9.4999999999999998E-3</v>
      </c>
      <c r="C13">
        <v>72</v>
      </c>
      <c r="D13" s="1" t="s">
        <v>7</v>
      </c>
      <c r="E13" s="1" t="s">
        <v>6</v>
      </c>
    </row>
  </sheetData>
  <sheetProtection algorithmName="SHA-512" hashValue="XbC3QYgBAbh4V6AYzMSWovLWb2Y2WFT/janfugvzK7L1cvp0aWJpCptijmkp/iHXjpGSyZDELoYQzaYDzohGbg==" saltValue="HMRbt9BBrt1vRyBxFrYiZQ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60CE-2A51-458E-94E9-F29A517E80C7}">
  <dimension ref="B2:T133"/>
  <sheetViews>
    <sheetView showGridLines="0" tabSelected="1" workbookViewId="0">
      <selection activeCell="C5" sqref="C5"/>
    </sheetView>
  </sheetViews>
  <sheetFormatPr baseColWidth="10" defaultColWidth="10.85546875" defaultRowHeight="12.75" x14ac:dyDescent="0.2"/>
  <cols>
    <col min="1" max="1" width="4" style="2" customWidth="1"/>
    <col min="2" max="2" width="12.28515625" style="2" customWidth="1"/>
    <col min="3" max="3" width="19" style="2" customWidth="1"/>
    <col min="4" max="4" width="17.7109375" style="3" customWidth="1"/>
    <col min="5" max="5" width="13.28515625" style="3" customWidth="1"/>
    <col min="6" max="6" width="15.42578125" style="3" customWidth="1"/>
    <col min="7" max="7" width="16.7109375" style="3" customWidth="1"/>
    <col min="8" max="8" width="15" style="3" customWidth="1"/>
    <col min="9" max="9" width="0.28515625" style="3" hidden="1" customWidth="1"/>
    <col min="10" max="10" width="16.7109375" style="3" customWidth="1"/>
    <col min="11" max="11" width="2.28515625" style="3" customWidth="1"/>
    <col min="12" max="12" width="3.28515625" style="2" customWidth="1"/>
    <col min="13" max="13" width="11.42578125" style="2" customWidth="1"/>
    <col min="14" max="14" width="11.5703125" style="2" customWidth="1"/>
    <col min="15" max="16384" width="10.85546875" style="2"/>
  </cols>
  <sheetData>
    <row r="2" spans="2:20" ht="19.149999999999999" customHeight="1" x14ac:dyDescent="0.3">
      <c r="L2" s="49" t="s">
        <v>28</v>
      </c>
      <c r="M2" s="49"/>
      <c r="N2" s="49"/>
    </row>
    <row r="3" spans="2:20" ht="16.5" customHeight="1" x14ac:dyDescent="0.2">
      <c r="L3" s="26">
        <v>1</v>
      </c>
      <c r="M3" s="27" t="s">
        <v>5</v>
      </c>
      <c r="N3" s="28"/>
    </row>
    <row r="4" spans="2:20" ht="20.25" customHeight="1" x14ac:dyDescent="0.2">
      <c r="B4" s="6" t="s">
        <v>24</v>
      </c>
      <c r="C4" s="9">
        <f ca="1">+TODAY()</f>
        <v>46118</v>
      </c>
      <c r="D4" s="23"/>
      <c r="L4" s="26">
        <v>2</v>
      </c>
      <c r="M4" s="27" t="s">
        <v>8</v>
      </c>
      <c r="N4" s="28"/>
      <c r="Q4" s="3"/>
      <c r="R4" s="3"/>
      <c r="S4" s="3"/>
      <c r="T4" s="3"/>
    </row>
    <row r="5" spans="2:20" ht="25.5" x14ac:dyDescent="0.2">
      <c r="B5" s="8" t="s">
        <v>29</v>
      </c>
      <c r="C5" s="42">
        <v>5</v>
      </c>
      <c r="D5" s="40" t="str">
        <f>VLOOKUP(C5,L3:M15,2)</f>
        <v>Ordinario</v>
      </c>
      <c r="E5" s="50" t="str">
        <f>IF(F14&lt;=-1,"El valor del abono a capital no puede ser negativo","")</f>
        <v/>
      </c>
      <c r="F5" s="51"/>
      <c r="G5" s="51"/>
      <c r="H5" s="51"/>
      <c r="I5" s="51"/>
      <c r="J5" s="43"/>
      <c r="L5" s="26">
        <v>3</v>
      </c>
      <c r="M5" s="27" t="s">
        <v>9</v>
      </c>
      <c r="N5" s="28"/>
      <c r="P5" s="12"/>
      <c r="Q5" s="3"/>
      <c r="R5" s="3"/>
      <c r="S5" s="3"/>
      <c r="T5" s="3"/>
    </row>
    <row r="6" spans="2:20" x14ac:dyDescent="0.2">
      <c r="B6" s="7" t="s">
        <v>25</v>
      </c>
      <c r="C6" s="41">
        <v>1000000</v>
      </c>
      <c r="D6" s="23"/>
      <c r="K6" s="4">
        <f>(R6*-1)</f>
        <v>19239.583716313522</v>
      </c>
      <c r="L6" s="29">
        <v>4</v>
      </c>
      <c r="M6" s="30" t="s">
        <v>30</v>
      </c>
      <c r="N6" s="28"/>
      <c r="Q6" s="4" t="s">
        <v>13</v>
      </c>
      <c r="R6" s="46">
        <f>PMT($C$7,$C$8,$C$11,,0)</f>
        <v>-19239.583716313522</v>
      </c>
      <c r="S6" s="4"/>
      <c r="T6" s="4"/>
    </row>
    <row r="7" spans="2:20" s="12" customFormat="1" x14ac:dyDescent="0.2">
      <c r="B7" s="13" t="s">
        <v>27</v>
      </c>
      <c r="C7" s="15">
        <f>VLOOKUP(D5,Tabla_owssvr[[Linea de credito]:[Plazo(Meses)]],2,FALSE)</f>
        <v>9.4999999999999998E-3</v>
      </c>
      <c r="D7" s="24">
        <f>VLOOKUP(D5,Tabla_owssvr[[Linea de credito]:[Plazo(Meses)]],3,FALSE)</f>
        <v>72</v>
      </c>
      <c r="K7" s="14"/>
      <c r="L7" s="31">
        <v>5</v>
      </c>
      <c r="M7" s="32" t="s">
        <v>31</v>
      </c>
      <c r="N7" s="33"/>
      <c r="Q7" s="14"/>
      <c r="R7" s="14"/>
      <c r="S7" s="14"/>
      <c r="T7" s="14"/>
    </row>
    <row r="8" spans="2:20" ht="15" x14ac:dyDescent="0.25">
      <c r="B8" s="7" t="s">
        <v>14</v>
      </c>
      <c r="C8" s="41">
        <v>72</v>
      </c>
      <c r="D8" s="25" t="str">
        <f>IF(C8&gt;D7,"La cuota no puede ser mayor de "&amp;D7,"")</f>
        <v/>
      </c>
      <c r="K8" s="5">
        <f>POWER(K10,C8)</f>
        <v>1.9754010311639725</v>
      </c>
      <c r="L8" s="29">
        <v>6</v>
      </c>
      <c r="M8" s="34" t="s">
        <v>10</v>
      </c>
      <c r="N8" s="28"/>
      <c r="Q8" s="4"/>
      <c r="R8" s="4">
        <f>PMT(C7,C8,C11,,0)</f>
        <v>-19239.583716313522</v>
      </c>
      <c r="S8" s="4">
        <f>(C6*((C7*K8)/(K8-1)))</f>
        <v>19239.583716313478</v>
      </c>
      <c r="T8" s="4"/>
    </row>
    <row r="9" spans="2:20" ht="19.149999999999999" customHeight="1" x14ac:dyDescent="0.3">
      <c r="B9" s="7" t="s">
        <v>26</v>
      </c>
      <c r="C9" s="10">
        <f>SUM(G13:G712)</f>
        <v>0</v>
      </c>
      <c r="D9" s="23"/>
      <c r="G9" s="52" t="str">
        <f>IF(G12&gt;C6,"Las cuotas extras superan el valor del crédito","")</f>
        <v/>
      </c>
      <c r="H9" s="52"/>
      <c r="I9" s="52"/>
      <c r="J9" s="44"/>
      <c r="K9" s="5"/>
      <c r="L9" s="29">
        <v>7</v>
      </c>
      <c r="M9" s="30" t="s">
        <v>11</v>
      </c>
      <c r="N9" s="28"/>
      <c r="Q9" s="4"/>
      <c r="R9" s="4"/>
      <c r="S9" s="4"/>
      <c r="T9" s="4"/>
    </row>
    <row r="10" spans="2:20" ht="17.649999999999999" hidden="1" customHeight="1" x14ac:dyDescent="0.3">
      <c r="B10" s="7" t="s">
        <v>26</v>
      </c>
      <c r="C10" s="10">
        <f>SUM(I14:I713)</f>
        <v>0</v>
      </c>
      <c r="D10" s="23"/>
      <c r="G10" s="52"/>
      <c r="H10" s="52"/>
      <c r="I10" s="52"/>
      <c r="J10" s="44"/>
      <c r="K10" s="4">
        <f>1+C7</f>
        <v>1.0095000000000001</v>
      </c>
      <c r="L10" s="29"/>
      <c r="M10" s="30"/>
      <c r="N10" s="28"/>
      <c r="Q10" s="4"/>
      <c r="R10" s="4"/>
      <c r="S10" s="4"/>
      <c r="T10" s="4"/>
    </row>
    <row r="11" spans="2:20" ht="12.75" customHeight="1" x14ac:dyDescent="0.3">
      <c r="B11" s="35" t="s">
        <v>15</v>
      </c>
      <c r="C11" s="35">
        <f>(C6-C10)</f>
        <v>1000000</v>
      </c>
      <c r="D11" s="36"/>
      <c r="G11" s="52"/>
      <c r="H11" s="52"/>
      <c r="I11" s="52"/>
      <c r="J11" s="44"/>
      <c r="L11" s="29">
        <v>8</v>
      </c>
      <c r="M11" s="30" t="s">
        <v>12</v>
      </c>
      <c r="N11" s="28"/>
    </row>
    <row r="12" spans="2:20" x14ac:dyDescent="0.2">
      <c r="G12" s="37">
        <f>SUM(G14:G222)</f>
        <v>0</v>
      </c>
      <c r="J12" s="37"/>
      <c r="L12" s="29">
        <v>9</v>
      </c>
      <c r="M12" s="30" t="s">
        <v>32</v>
      </c>
      <c r="N12" s="28"/>
    </row>
    <row r="13" spans="2:20" ht="25.5" x14ac:dyDescent="0.2">
      <c r="B13" s="16" t="s">
        <v>16</v>
      </c>
      <c r="C13" s="16" t="s">
        <v>17</v>
      </c>
      <c r="D13" s="11" t="s">
        <v>18</v>
      </c>
      <c r="E13" s="11" t="s">
        <v>19</v>
      </c>
      <c r="F13" s="11" t="s">
        <v>20</v>
      </c>
      <c r="G13" s="11" t="s">
        <v>21</v>
      </c>
      <c r="H13" s="11" t="s">
        <v>22</v>
      </c>
      <c r="I13" s="11" t="s">
        <v>23</v>
      </c>
      <c r="J13" s="45" t="s">
        <v>34</v>
      </c>
      <c r="K13" s="2"/>
      <c r="L13" s="29">
        <v>10</v>
      </c>
      <c r="M13" s="30" t="s">
        <v>33</v>
      </c>
      <c r="N13" s="28"/>
    </row>
    <row r="14" spans="2:20" x14ac:dyDescent="0.2">
      <c r="B14" s="19">
        <v>1</v>
      </c>
      <c r="C14" s="20">
        <f ca="1">+C4</f>
        <v>46118</v>
      </c>
      <c r="D14" s="21">
        <f>IF($C$5=1,(E14+F14),IF($C$5=5,(E14+F14),($R$6)*-1))</f>
        <v>23388.888888888891</v>
      </c>
      <c r="E14" s="21">
        <f>(C6*$C$7)</f>
        <v>9500</v>
      </c>
      <c r="F14" s="21">
        <f t="shared" ref="F14:F77" si="0">IF($C$5=1,(($C$6-SUM($G$14:$G$133))/$C$8),IF($C$5=5,(($C$6-SUM($G$14:$G$133))/$C$8),(D14-E14)))</f>
        <v>13888.888888888889</v>
      </c>
      <c r="G14" s="22"/>
      <c r="H14" s="21">
        <f>(C6-F14-G14)</f>
        <v>986111.11111111112</v>
      </c>
      <c r="I14" s="21">
        <f>(G14*(1/(1+$C$7)^B14))</f>
        <v>0</v>
      </c>
      <c r="J14" s="22"/>
      <c r="K14" s="2"/>
      <c r="L14" s="29">
        <v>11</v>
      </c>
      <c r="M14" s="30" t="s">
        <v>35</v>
      </c>
      <c r="N14" s="28"/>
    </row>
    <row r="15" spans="2:20" x14ac:dyDescent="0.2">
      <c r="B15" s="19">
        <f>(B14+1)</f>
        <v>2</v>
      </c>
      <c r="C15" s="20">
        <f ca="1">IF(MONTH(C14)=1,(C14+31),IF(MONTH(C14)=2,(C14+29),IF(MONTH(C14)=3,(C14+31),IF(MONTH(C14)=5,(C14+31),IF(MONTH(C14)=7,(C14+31),IF(MONTH(C14)=8,(C14+31),IF(MONTH(C14)=10,(C14+31),IF(MONTH(C14)=12,(C14+31),(C14+30)))))))))</f>
        <v>46148</v>
      </c>
      <c r="D15" s="21">
        <f t="shared" ref="D15:D78" si="1">IF($C$5=1,(E15+F15),IF($C$5=5,(E15+F15),($R$6)*-1))</f>
        <v>23256.944444444445</v>
      </c>
      <c r="E15" s="21">
        <f>(H14*$C$7)</f>
        <v>9368.0555555555547</v>
      </c>
      <c r="F15" s="21">
        <f t="shared" si="0"/>
        <v>13888.888888888889</v>
      </c>
      <c r="G15" s="22"/>
      <c r="H15" s="21">
        <f>(H14-F15-G15)</f>
        <v>972222.22222222225</v>
      </c>
      <c r="I15" s="21">
        <f>(G15*(1/(1+$C$7)^B15))</f>
        <v>0</v>
      </c>
      <c r="J15" s="22"/>
      <c r="K15" s="2"/>
      <c r="L15" s="29">
        <v>12</v>
      </c>
      <c r="M15" s="30" t="s">
        <v>36</v>
      </c>
      <c r="N15" s="28"/>
    </row>
    <row r="16" spans="2:20" x14ac:dyDescent="0.2">
      <c r="B16" s="19">
        <f t="shared" ref="B16:B79" si="2">(B15+1)</f>
        <v>3</v>
      </c>
      <c r="C16" s="20">
        <f ca="1">IF(MONTH(C15)=1,(C15+31),IF(MONTH(C15)=2,(C15+29),IF(MONTH(C15)=3,(C15+31),IF(MONTH(C15)=5,(C15+31),IF(MONTH(C15)=7,(C15+31),IF(MONTH(C15)=8,(C15+31),IF(MONTH(C15)=10,(C15+31),IF(MONTH(C15)=12,(C15+31),(C15+30)))))))))</f>
        <v>46179</v>
      </c>
      <c r="D16" s="21">
        <f>IF($C$5=1,(E16+F16),IF($C$5=5,(E16+F16),($R$6)*-1))</f>
        <v>23125</v>
      </c>
      <c r="E16" s="21">
        <f t="shared" ref="E16:E79" si="3">(H15*$C$7)</f>
        <v>9236.1111111111113</v>
      </c>
      <c r="F16" s="21">
        <f t="shared" si="0"/>
        <v>13888.888888888889</v>
      </c>
      <c r="G16" s="22"/>
      <c r="H16" s="21">
        <f t="shared" ref="H16:H79" si="4">(H15-F16-G16)</f>
        <v>958333.33333333337</v>
      </c>
      <c r="I16" s="21">
        <f t="shared" ref="I16:I79" si="5">(G16*(1/(1+$C$7)^B16))</f>
        <v>0</v>
      </c>
      <c r="J16" s="22"/>
      <c r="K16" s="2"/>
    </row>
    <row r="17" spans="2:11" x14ac:dyDescent="0.2">
      <c r="B17" s="19">
        <f t="shared" si="2"/>
        <v>4</v>
      </c>
      <c r="C17" s="20">
        <f ca="1">IF(MONTH(C16)=1,(C16+31),IF(MONTH(C16)=2,(C16+29),IF(MONTH(C16)=3,(C16+31),IF(MONTH(C16)=5,(C16+31),IF(MONTH(C16)=7,(C16+31),IF(MONTH(C16)=8,(C16+31),IF(MONTH(C16)=10,(C16+31),IF(MONTH(C16)=12,(C16+31),(C16+30)))))))))</f>
        <v>46209</v>
      </c>
      <c r="D17" s="21">
        <f t="shared" si="1"/>
        <v>22993.055555555555</v>
      </c>
      <c r="E17" s="21">
        <f>(H16*$C$7)</f>
        <v>9104.1666666666661</v>
      </c>
      <c r="F17" s="21">
        <f t="shared" si="0"/>
        <v>13888.888888888889</v>
      </c>
      <c r="G17" s="22"/>
      <c r="H17" s="21">
        <f>(H16-F17-G17)</f>
        <v>944444.4444444445</v>
      </c>
      <c r="I17" s="21">
        <f t="shared" si="5"/>
        <v>0</v>
      </c>
      <c r="J17" s="22"/>
      <c r="K17" s="2"/>
    </row>
    <row r="18" spans="2:11" ht="15" x14ac:dyDescent="0.25">
      <c r="B18" s="19">
        <f t="shared" si="2"/>
        <v>5</v>
      </c>
      <c r="C18" s="20">
        <f ca="1">IF(MONTH(C17)=1,(C17+31),IF(MONTH(C17)=2,(C17+29),IF(MONTH(C17)=3,(C17+31),IF(MONTH(C17)=5,(C17+31),IF(MONTH(C17)=7,(C17+31),IF(MONTH(C17)=8,(C17+31),IF(MONTH(C17)=10,(C17+31),IF(MONTH(C17)=12,(C17+31),(C17+30)))))))))</f>
        <v>46240</v>
      </c>
      <c r="D18" s="21">
        <f t="shared" si="1"/>
        <v>22861.111111111109</v>
      </c>
      <c r="E18" s="21">
        <f t="shared" si="3"/>
        <v>8972.2222222222226</v>
      </c>
      <c r="F18" s="21">
        <f t="shared" si="0"/>
        <v>13888.888888888889</v>
      </c>
      <c r="G18" s="47"/>
      <c r="H18" s="21">
        <f t="shared" si="4"/>
        <v>930555.55555555562</v>
      </c>
      <c r="I18" s="21">
        <f t="shared" si="5"/>
        <v>0</v>
      </c>
      <c r="J18" s="22"/>
      <c r="K18" s="2"/>
    </row>
    <row r="19" spans="2:11" x14ac:dyDescent="0.2">
      <c r="B19" s="19">
        <f t="shared" si="2"/>
        <v>6</v>
      </c>
      <c r="C19" s="20">
        <f t="shared" ref="C19:C82" ca="1" si="6">IF(MONTH(C18)=1,(C18+31),IF(MONTH(C18)=2,(C18+29),IF(MONTH(C18)=3,(C18+31),IF(MONTH(C18)=5,(C18+31),IF(MONTH(C18)=7,(C18+31),IF(MONTH(C18)=8,(C18+31),IF(MONTH(C18)=10,(C18+31),IF(MONTH(C18)=12,(C18+31),(C18+30)))))))))</f>
        <v>46271</v>
      </c>
      <c r="D19" s="21">
        <f t="shared" si="1"/>
        <v>22729.166666666664</v>
      </c>
      <c r="E19" s="21">
        <f t="shared" si="3"/>
        <v>8840.2777777777774</v>
      </c>
      <c r="F19" s="21">
        <f t="shared" si="0"/>
        <v>13888.888888888889</v>
      </c>
      <c r="G19" s="22"/>
      <c r="H19" s="21">
        <f t="shared" si="4"/>
        <v>916666.66666666674</v>
      </c>
      <c r="I19" s="21">
        <f t="shared" si="5"/>
        <v>0</v>
      </c>
      <c r="J19" s="22"/>
      <c r="K19" s="2"/>
    </row>
    <row r="20" spans="2:11" x14ac:dyDescent="0.2">
      <c r="B20" s="19">
        <f t="shared" si="2"/>
        <v>7</v>
      </c>
      <c r="C20" s="20">
        <f t="shared" ca="1" si="6"/>
        <v>46301</v>
      </c>
      <c r="D20" s="21">
        <f t="shared" si="1"/>
        <v>22597.222222222223</v>
      </c>
      <c r="E20" s="21">
        <f t="shared" si="3"/>
        <v>8708.3333333333339</v>
      </c>
      <c r="F20" s="21">
        <f t="shared" si="0"/>
        <v>13888.888888888889</v>
      </c>
      <c r="G20" s="22"/>
      <c r="H20" s="21">
        <f t="shared" si="4"/>
        <v>902777.77777777787</v>
      </c>
      <c r="I20" s="21">
        <f t="shared" si="5"/>
        <v>0</v>
      </c>
      <c r="J20" s="22"/>
      <c r="K20" s="2"/>
    </row>
    <row r="21" spans="2:11" x14ac:dyDescent="0.2">
      <c r="B21" s="19">
        <f t="shared" si="2"/>
        <v>8</v>
      </c>
      <c r="C21" s="20">
        <f t="shared" ca="1" si="6"/>
        <v>46332</v>
      </c>
      <c r="D21" s="21">
        <f t="shared" si="1"/>
        <v>22465.277777777777</v>
      </c>
      <c r="E21" s="21">
        <f t="shared" si="3"/>
        <v>8576.3888888888887</v>
      </c>
      <c r="F21" s="21">
        <f t="shared" si="0"/>
        <v>13888.888888888889</v>
      </c>
      <c r="G21" s="22"/>
      <c r="H21" s="21">
        <f t="shared" si="4"/>
        <v>888888.88888888899</v>
      </c>
      <c r="I21" s="21">
        <f t="shared" si="5"/>
        <v>0</v>
      </c>
      <c r="J21" s="22"/>
      <c r="K21" s="2"/>
    </row>
    <row r="22" spans="2:11" x14ac:dyDescent="0.2">
      <c r="B22" s="19">
        <f t="shared" si="2"/>
        <v>9</v>
      </c>
      <c r="C22" s="20">
        <f t="shared" ca="1" si="6"/>
        <v>46362</v>
      </c>
      <c r="D22" s="21">
        <f t="shared" si="1"/>
        <v>22333.333333333336</v>
      </c>
      <c r="E22" s="21">
        <f t="shared" si="3"/>
        <v>8444.4444444444453</v>
      </c>
      <c r="F22" s="21">
        <f t="shared" si="0"/>
        <v>13888.888888888889</v>
      </c>
      <c r="G22" s="22"/>
      <c r="H22" s="21">
        <f t="shared" si="4"/>
        <v>875000.00000000012</v>
      </c>
      <c r="I22" s="21">
        <f t="shared" si="5"/>
        <v>0</v>
      </c>
      <c r="J22" s="22"/>
      <c r="K22" s="2"/>
    </row>
    <row r="23" spans="2:11" x14ac:dyDescent="0.2">
      <c r="B23" s="19">
        <f t="shared" si="2"/>
        <v>10</v>
      </c>
      <c r="C23" s="20">
        <f t="shared" ca="1" si="6"/>
        <v>46393</v>
      </c>
      <c r="D23" s="21">
        <f t="shared" si="1"/>
        <v>22201.388888888891</v>
      </c>
      <c r="E23" s="21">
        <f t="shared" si="3"/>
        <v>8312.5</v>
      </c>
      <c r="F23" s="21">
        <f t="shared" si="0"/>
        <v>13888.888888888889</v>
      </c>
      <c r="G23" s="22"/>
      <c r="H23" s="21">
        <f t="shared" si="4"/>
        <v>861111.11111111124</v>
      </c>
      <c r="I23" s="21">
        <f t="shared" si="5"/>
        <v>0</v>
      </c>
      <c r="J23" s="22"/>
      <c r="K23" s="2"/>
    </row>
    <row r="24" spans="2:11" x14ac:dyDescent="0.2">
      <c r="B24" s="19">
        <f t="shared" si="2"/>
        <v>11</v>
      </c>
      <c r="C24" s="20">
        <f t="shared" ca="1" si="6"/>
        <v>46424</v>
      </c>
      <c r="D24" s="21">
        <f t="shared" si="1"/>
        <v>22069.444444444445</v>
      </c>
      <c r="E24" s="21">
        <f t="shared" si="3"/>
        <v>8180.5555555555566</v>
      </c>
      <c r="F24" s="21">
        <f t="shared" si="0"/>
        <v>13888.888888888889</v>
      </c>
      <c r="G24" s="22"/>
      <c r="H24" s="21">
        <f t="shared" si="4"/>
        <v>847222.22222222236</v>
      </c>
      <c r="I24" s="21">
        <f t="shared" si="5"/>
        <v>0</v>
      </c>
      <c r="J24" s="22"/>
      <c r="K24" s="2"/>
    </row>
    <row r="25" spans="2:11" x14ac:dyDescent="0.2">
      <c r="B25" s="19">
        <f t="shared" si="2"/>
        <v>12</v>
      </c>
      <c r="C25" s="20">
        <f t="shared" ca="1" si="6"/>
        <v>46453</v>
      </c>
      <c r="D25" s="21">
        <f t="shared" si="1"/>
        <v>21937.5</v>
      </c>
      <c r="E25" s="21">
        <f t="shared" si="3"/>
        <v>8048.6111111111122</v>
      </c>
      <c r="F25" s="21">
        <f t="shared" si="0"/>
        <v>13888.888888888889</v>
      </c>
      <c r="G25" s="22"/>
      <c r="H25" s="21">
        <f t="shared" si="4"/>
        <v>833333.33333333349</v>
      </c>
      <c r="I25" s="21">
        <f t="shared" si="5"/>
        <v>0</v>
      </c>
      <c r="J25" s="22"/>
      <c r="K25" s="2"/>
    </row>
    <row r="26" spans="2:11" x14ac:dyDescent="0.2">
      <c r="B26" s="19">
        <f t="shared" si="2"/>
        <v>13</v>
      </c>
      <c r="C26" s="20">
        <f t="shared" ca="1" si="6"/>
        <v>46484</v>
      </c>
      <c r="D26" s="21">
        <f t="shared" si="1"/>
        <v>21805.555555555555</v>
      </c>
      <c r="E26" s="21">
        <f t="shared" si="3"/>
        <v>7916.6666666666679</v>
      </c>
      <c r="F26" s="21">
        <f t="shared" si="0"/>
        <v>13888.888888888889</v>
      </c>
      <c r="G26" s="22"/>
      <c r="H26" s="21">
        <f t="shared" si="4"/>
        <v>819444.44444444461</v>
      </c>
      <c r="I26" s="21">
        <f t="shared" si="5"/>
        <v>0</v>
      </c>
      <c r="J26" s="22"/>
      <c r="K26" s="2"/>
    </row>
    <row r="27" spans="2:11" x14ac:dyDescent="0.2">
      <c r="B27" s="19">
        <f t="shared" si="2"/>
        <v>14</v>
      </c>
      <c r="C27" s="20">
        <f t="shared" ca="1" si="6"/>
        <v>46514</v>
      </c>
      <c r="D27" s="21">
        <f t="shared" si="1"/>
        <v>21673.611111111113</v>
      </c>
      <c r="E27" s="21">
        <f t="shared" si="3"/>
        <v>7784.7222222222235</v>
      </c>
      <c r="F27" s="21">
        <f t="shared" si="0"/>
        <v>13888.888888888889</v>
      </c>
      <c r="G27" s="22"/>
      <c r="H27" s="21">
        <f t="shared" si="4"/>
        <v>805555.55555555574</v>
      </c>
      <c r="I27" s="21">
        <f t="shared" si="5"/>
        <v>0</v>
      </c>
      <c r="J27" s="22"/>
      <c r="K27" s="2"/>
    </row>
    <row r="28" spans="2:11" x14ac:dyDescent="0.2">
      <c r="B28" s="19">
        <f t="shared" si="2"/>
        <v>15</v>
      </c>
      <c r="C28" s="20">
        <f t="shared" ca="1" si="6"/>
        <v>46545</v>
      </c>
      <c r="D28" s="21">
        <f t="shared" si="1"/>
        <v>21541.666666666668</v>
      </c>
      <c r="E28" s="21">
        <f t="shared" si="3"/>
        <v>7652.7777777777792</v>
      </c>
      <c r="F28" s="21">
        <f t="shared" si="0"/>
        <v>13888.888888888889</v>
      </c>
      <c r="G28" s="22"/>
      <c r="H28" s="21">
        <f t="shared" si="4"/>
        <v>791666.66666666686</v>
      </c>
      <c r="I28" s="21">
        <f t="shared" si="5"/>
        <v>0</v>
      </c>
      <c r="J28" s="22" t="s">
        <v>37</v>
      </c>
      <c r="K28" s="2"/>
    </row>
    <row r="29" spans="2:11" x14ac:dyDescent="0.2">
      <c r="B29" s="19">
        <f t="shared" si="2"/>
        <v>16</v>
      </c>
      <c r="C29" s="20">
        <f t="shared" ca="1" si="6"/>
        <v>46575</v>
      </c>
      <c r="D29" s="21">
        <f t="shared" si="1"/>
        <v>21409.722222222223</v>
      </c>
      <c r="E29" s="21">
        <f t="shared" si="3"/>
        <v>7520.8333333333348</v>
      </c>
      <c r="F29" s="21">
        <f t="shared" si="0"/>
        <v>13888.888888888889</v>
      </c>
      <c r="G29" s="22"/>
      <c r="H29" s="21">
        <f t="shared" si="4"/>
        <v>777777.77777777798</v>
      </c>
      <c r="I29" s="21">
        <f t="shared" si="5"/>
        <v>0</v>
      </c>
      <c r="J29" s="22"/>
      <c r="K29" s="2"/>
    </row>
    <row r="30" spans="2:11" ht="15" x14ac:dyDescent="0.25">
      <c r="B30" s="19">
        <f t="shared" si="2"/>
        <v>17</v>
      </c>
      <c r="C30" s="20">
        <f t="shared" ca="1" si="6"/>
        <v>46606</v>
      </c>
      <c r="D30" s="21">
        <f t="shared" si="1"/>
        <v>21277.777777777781</v>
      </c>
      <c r="E30" s="21">
        <f t="shared" si="3"/>
        <v>7388.8888888888905</v>
      </c>
      <c r="F30" s="21">
        <f t="shared" si="0"/>
        <v>13888.888888888889</v>
      </c>
      <c r="G30" s="47"/>
      <c r="H30" s="21">
        <f t="shared" si="4"/>
        <v>763888.88888888911</v>
      </c>
      <c r="I30" s="21">
        <f t="shared" si="5"/>
        <v>0</v>
      </c>
      <c r="J30" s="22"/>
      <c r="K30" s="2"/>
    </row>
    <row r="31" spans="2:11" x14ac:dyDescent="0.2">
      <c r="B31" s="19">
        <f t="shared" si="2"/>
        <v>18</v>
      </c>
      <c r="C31" s="20">
        <f t="shared" ca="1" si="6"/>
        <v>46637</v>
      </c>
      <c r="D31" s="21">
        <f t="shared" si="1"/>
        <v>21145.833333333336</v>
      </c>
      <c r="E31" s="21">
        <f t="shared" si="3"/>
        <v>7256.9444444444462</v>
      </c>
      <c r="F31" s="21">
        <f t="shared" si="0"/>
        <v>13888.888888888889</v>
      </c>
      <c r="G31" s="22"/>
      <c r="H31" s="21">
        <f t="shared" si="4"/>
        <v>750000.00000000023</v>
      </c>
      <c r="I31" s="21">
        <f t="shared" si="5"/>
        <v>0</v>
      </c>
      <c r="J31" s="22"/>
      <c r="K31" s="2"/>
    </row>
    <row r="32" spans="2:11" x14ac:dyDescent="0.2">
      <c r="B32" s="19">
        <f t="shared" si="2"/>
        <v>19</v>
      </c>
      <c r="C32" s="20">
        <f t="shared" ca="1" si="6"/>
        <v>46667</v>
      </c>
      <c r="D32" s="21">
        <f t="shared" si="1"/>
        <v>21013.888888888891</v>
      </c>
      <c r="E32" s="21">
        <f t="shared" si="3"/>
        <v>7125.0000000000018</v>
      </c>
      <c r="F32" s="21">
        <f t="shared" si="0"/>
        <v>13888.888888888889</v>
      </c>
      <c r="G32" s="22"/>
      <c r="H32" s="21">
        <f t="shared" si="4"/>
        <v>736111.11111111136</v>
      </c>
      <c r="I32" s="21">
        <f t="shared" si="5"/>
        <v>0</v>
      </c>
      <c r="J32" s="22"/>
      <c r="K32" s="2"/>
    </row>
    <row r="33" spans="2:11" x14ac:dyDescent="0.2">
      <c r="B33" s="19">
        <f t="shared" si="2"/>
        <v>20</v>
      </c>
      <c r="C33" s="20">
        <f t="shared" ca="1" si="6"/>
        <v>46698</v>
      </c>
      <c r="D33" s="21">
        <f t="shared" si="1"/>
        <v>20881.944444444445</v>
      </c>
      <c r="E33" s="21">
        <f t="shared" si="3"/>
        <v>6993.0555555555575</v>
      </c>
      <c r="F33" s="21">
        <f t="shared" si="0"/>
        <v>13888.888888888889</v>
      </c>
      <c r="G33" s="22"/>
      <c r="H33" s="21">
        <f t="shared" si="4"/>
        <v>722222.22222222248</v>
      </c>
      <c r="I33" s="21">
        <f t="shared" si="5"/>
        <v>0</v>
      </c>
      <c r="J33" s="22"/>
      <c r="K33" s="2"/>
    </row>
    <row r="34" spans="2:11" x14ac:dyDescent="0.2">
      <c r="B34" s="19">
        <f t="shared" si="2"/>
        <v>21</v>
      </c>
      <c r="C34" s="20">
        <f t="shared" ca="1" si="6"/>
        <v>46728</v>
      </c>
      <c r="D34" s="21">
        <f t="shared" si="1"/>
        <v>20750</v>
      </c>
      <c r="E34" s="21">
        <f t="shared" si="3"/>
        <v>6861.1111111111131</v>
      </c>
      <c r="F34" s="21">
        <f t="shared" si="0"/>
        <v>13888.888888888889</v>
      </c>
      <c r="G34" s="22"/>
      <c r="H34" s="21">
        <f t="shared" si="4"/>
        <v>708333.3333333336</v>
      </c>
      <c r="I34" s="21">
        <f t="shared" si="5"/>
        <v>0</v>
      </c>
      <c r="J34" s="22"/>
      <c r="K34" s="2"/>
    </row>
    <row r="35" spans="2:11" x14ac:dyDescent="0.2">
      <c r="B35" s="19">
        <f t="shared" si="2"/>
        <v>22</v>
      </c>
      <c r="C35" s="20">
        <f t="shared" ca="1" si="6"/>
        <v>46759</v>
      </c>
      <c r="D35" s="21">
        <f t="shared" si="1"/>
        <v>20618.055555555558</v>
      </c>
      <c r="E35" s="21">
        <f t="shared" si="3"/>
        <v>6729.1666666666688</v>
      </c>
      <c r="F35" s="21">
        <f t="shared" si="0"/>
        <v>13888.888888888889</v>
      </c>
      <c r="G35" s="22"/>
      <c r="H35" s="21">
        <f t="shared" si="4"/>
        <v>694444.44444444473</v>
      </c>
      <c r="I35" s="21">
        <f t="shared" si="5"/>
        <v>0</v>
      </c>
      <c r="J35" s="22"/>
      <c r="K35" s="2"/>
    </row>
    <row r="36" spans="2:11" x14ac:dyDescent="0.2">
      <c r="B36" s="19">
        <f t="shared" si="2"/>
        <v>23</v>
      </c>
      <c r="C36" s="20">
        <f t="shared" ca="1" si="6"/>
        <v>46790</v>
      </c>
      <c r="D36" s="21">
        <f t="shared" si="1"/>
        <v>20486.111111111113</v>
      </c>
      <c r="E36" s="21">
        <f t="shared" si="3"/>
        <v>6597.2222222222244</v>
      </c>
      <c r="F36" s="21">
        <f t="shared" si="0"/>
        <v>13888.888888888889</v>
      </c>
      <c r="G36" s="22"/>
      <c r="H36" s="21">
        <f t="shared" si="4"/>
        <v>680555.55555555585</v>
      </c>
      <c r="I36" s="21">
        <f t="shared" si="5"/>
        <v>0</v>
      </c>
      <c r="J36" s="22"/>
      <c r="K36" s="2"/>
    </row>
    <row r="37" spans="2:11" x14ac:dyDescent="0.2">
      <c r="B37" s="19">
        <f t="shared" si="2"/>
        <v>24</v>
      </c>
      <c r="C37" s="20">
        <f t="shared" ca="1" si="6"/>
        <v>46819</v>
      </c>
      <c r="D37" s="21">
        <f t="shared" si="1"/>
        <v>20354.166666666668</v>
      </c>
      <c r="E37" s="21">
        <f t="shared" si="3"/>
        <v>6465.2777777777801</v>
      </c>
      <c r="F37" s="21">
        <f t="shared" si="0"/>
        <v>13888.888888888889</v>
      </c>
      <c r="G37" s="22"/>
      <c r="H37" s="21">
        <f t="shared" si="4"/>
        <v>666666.66666666698</v>
      </c>
      <c r="I37" s="21">
        <f t="shared" si="5"/>
        <v>0</v>
      </c>
      <c r="J37" s="22"/>
      <c r="K37" s="2"/>
    </row>
    <row r="38" spans="2:11" x14ac:dyDescent="0.2">
      <c r="B38" s="19">
        <f t="shared" si="2"/>
        <v>25</v>
      </c>
      <c r="C38" s="20">
        <f t="shared" ca="1" si="6"/>
        <v>46850</v>
      </c>
      <c r="D38" s="21">
        <f t="shared" si="1"/>
        <v>20222.222222222226</v>
      </c>
      <c r="E38" s="21">
        <f t="shared" si="3"/>
        <v>6333.3333333333358</v>
      </c>
      <c r="F38" s="21">
        <f t="shared" si="0"/>
        <v>13888.888888888889</v>
      </c>
      <c r="G38" s="22"/>
      <c r="H38" s="21">
        <f t="shared" si="4"/>
        <v>652777.7777777781</v>
      </c>
      <c r="I38" s="21">
        <f t="shared" si="5"/>
        <v>0</v>
      </c>
      <c r="J38" s="22"/>
      <c r="K38" s="2"/>
    </row>
    <row r="39" spans="2:11" x14ac:dyDescent="0.2">
      <c r="B39" s="19">
        <f t="shared" si="2"/>
        <v>26</v>
      </c>
      <c r="C39" s="20">
        <f t="shared" ca="1" si="6"/>
        <v>46880</v>
      </c>
      <c r="D39" s="21">
        <f t="shared" si="1"/>
        <v>20090.277777777781</v>
      </c>
      <c r="E39" s="21">
        <f t="shared" si="3"/>
        <v>6201.3888888888914</v>
      </c>
      <c r="F39" s="21">
        <f t="shared" si="0"/>
        <v>13888.888888888889</v>
      </c>
      <c r="G39" s="22"/>
      <c r="H39" s="21">
        <f t="shared" si="4"/>
        <v>638888.88888888923</v>
      </c>
      <c r="I39" s="21">
        <f t="shared" si="5"/>
        <v>0</v>
      </c>
      <c r="J39" s="22"/>
      <c r="K39" s="2"/>
    </row>
    <row r="40" spans="2:11" x14ac:dyDescent="0.2">
      <c r="B40" s="19">
        <f t="shared" si="2"/>
        <v>27</v>
      </c>
      <c r="C40" s="20">
        <f t="shared" ca="1" si="6"/>
        <v>46911</v>
      </c>
      <c r="D40" s="21">
        <f t="shared" si="1"/>
        <v>19958.333333333336</v>
      </c>
      <c r="E40" s="21">
        <f t="shared" si="3"/>
        <v>6069.4444444444471</v>
      </c>
      <c r="F40" s="21">
        <f t="shared" si="0"/>
        <v>13888.888888888889</v>
      </c>
      <c r="G40" s="22"/>
      <c r="H40" s="21">
        <f t="shared" si="4"/>
        <v>625000.00000000035</v>
      </c>
      <c r="I40" s="21">
        <f t="shared" si="5"/>
        <v>0</v>
      </c>
      <c r="J40" s="22" t="s">
        <v>37</v>
      </c>
      <c r="K40" s="2"/>
    </row>
    <row r="41" spans="2:11" ht="15" x14ac:dyDescent="0.25">
      <c r="B41" s="19">
        <f t="shared" si="2"/>
        <v>28</v>
      </c>
      <c r="C41" s="20">
        <f t="shared" ca="1" si="6"/>
        <v>46941</v>
      </c>
      <c r="D41" s="21">
        <f t="shared" si="1"/>
        <v>19826.388888888891</v>
      </c>
      <c r="E41" s="21">
        <f t="shared" si="3"/>
        <v>5937.5000000000027</v>
      </c>
      <c r="F41" s="21">
        <f t="shared" si="0"/>
        <v>13888.888888888889</v>
      </c>
      <c r="G41" s="47"/>
      <c r="H41" s="21">
        <f t="shared" si="4"/>
        <v>611111.11111111147</v>
      </c>
      <c r="I41" s="21">
        <f t="shared" si="5"/>
        <v>0</v>
      </c>
      <c r="J41" s="22"/>
      <c r="K41" s="2"/>
    </row>
    <row r="42" spans="2:11" x14ac:dyDescent="0.2">
      <c r="B42" s="19">
        <f t="shared" si="2"/>
        <v>29</v>
      </c>
      <c r="C42" s="20">
        <f t="shared" ca="1" si="6"/>
        <v>46972</v>
      </c>
      <c r="D42" s="21">
        <f t="shared" si="1"/>
        <v>19694.444444444449</v>
      </c>
      <c r="E42" s="21">
        <f t="shared" si="3"/>
        <v>5805.5555555555593</v>
      </c>
      <c r="F42" s="21">
        <f t="shared" si="0"/>
        <v>13888.888888888889</v>
      </c>
      <c r="G42" s="22"/>
      <c r="H42" s="21">
        <f t="shared" si="4"/>
        <v>597222.2222222226</v>
      </c>
      <c r="I42" s="21">
        <f t="shared" si="5"/>
        <v>0</v>
      </c>
      <c r="J42" s="22"/>
      <c r="K42" s="2"/>
    </row>
    <row r="43" spans="2:11" x14ac:dyDescent="0.2">
      <c r="B43" s="19">
        <f t="shared" si="2"/>
        <v>30</v>
      </c>
      <c r="C43" s="20">
        <f t="shared" ca="1" si="6"/>
        <v>47003</v>
      </c>
      <c r="D43" s="21">
        <f t="shared" si="1"/>
        <v>19562.500000000004</v>
      </c>
      <c r="E43" s="21">
        <f t="shared" si="3"/>
        <v>5673.611111111115</v>
      </c>
      <c r="F43" s="21">
        <f t="shared" si="0"/>
        <v>13888.888888888889</v>
      </c>
      <c r="G43" s="22"/>
      <c r="H43" s="21">
        <f t="shared" si="4"/>
        <v>583333.33333333372</v>
      </c>
      <c r="I43" s="21">
        <f t="shared" si="5"/>
        <v>0</v>
      </c>
      <c r="J43" s="22"/>
      <c r="K43" s="2"/>
    </row>
    <row r="44" spans="2:11" x14ac:dyDescent="0.2">
      <c r="B44" s="19">
        <f t="shared" si="2"/>
        <v>31</v>
      </c>
      <c r="C44" s="20">
        <f t="shared" ca="1" si="6"/>
        <v>47033</v>
      </c>
      <c r="D44" s="21">
        <f t="shared" si="1"/>
        <v>19430.555555555558</v>
      </c>
      <c r="E44" s="21">
        <f t="shared" si="3"/>
        <v>5541.6666666666706</v>
      </c>
      <c r="F44" s="21">
        <f t="shared" si="0"/>
        <v>13888.888888888889</v>
      </c>
      <c r="G44" s="22"/>
      <c r="H44" s="21">
        <f t="shared" si="4"/>
        <v>569444.44444444485</v>
      </c>
      <c r="I44" s="21">
        <f t="shared" si="5"/>
        <v>0</v>
      </c>
      <c r="J44" s="22"/>
      <c r="K44" s="2"/>
    </row>
    <row r="45" spans="2:11" x14ac:dyDescent="0.2">
      <c r="B45" s="19">
        <f t="shared" si="2"/>
        <v>32</v>
      </c>
      <c r="C45" s="20">
        <f t="shared" ca="1" si="6"/>
        <v>47064</v>
      </c>
      <c r="D45" s="21">
        <f t="shared" si="1"/>
        <v>19298.611111111117</v>
      </c>
      <c r="E45" s="21">
        <f t="shared" si="3"/>
        <v>5409.7222222222263</v>
      </c>
      <c r="F45" s="21">
        <f t="shared" si="0"/>
        <v>13888.888888888889</v>
      </c>
      <c r="G45" s="22"/>
      <c r="H45" s="21">
        <f t="shared" si="4"/>
        <v>555555.55555555597</v>
      </c>
      <c r="I45" s="21">
        <f t="shared" si="5"/>
        <v>0</v>
      </c>
      <c r="J45" s="22"/>
      <c r="K45" s="2"/>
    </row>
    <row r="46" spans="2:11" x14ac:dyDescent="0.2">
      <c r="B46" s="19">
        <f t="shared" si="2"/>
        <v>33</v>
      </c>
      <c r="C46" s="20">
        <f t="shared" ca="1" si="6"/>
        <v>47094</v>
      </c>
      <c r="D46" s="21">
        <f t="shared" si="1"/>
        <v>19166.666666666672</v>
      </c>
      <c r="E46" s="21">
        <f t="shared" si="3"/>
        <v>5277.7777777777819</v>
      </c>
      <c r="F46" s="21">
        <f t="shared" si="0"/>
        <v>13888.888888888889</v>
      </c>
      <c r="G46" s="22"/>
      <c r="H46" s="21">
        <f t="shared" si="4"/>
        <v>541666.66666666709</v>
      </c>
      <c r="I46" s="21">
        <f t="shared" si="5"/>
        <v>0</v>
      </c>
      <c r="J46" s="22"/>
      <c r="K46" s="2"/>
    </row>
    <row r="47" spans="2:11" x14ac:dyDescent="0.2">
      <c r="B47" s="19">
        <f t="shared" si="2"/>
        <v>34</v>
      </c>
      <c r="C47" s="20">
        <f t="shared" ca="1" si="6"/>
        <v>47125</v>
      </c>
      <c r="D47" s="21">
        <f t="shared" si="1"/>
        <v>19034.722222222226</v>
      </c>
      <c r="E47" s="21">
        <f t="shared" si="3"/>
        <v>5145.8333333333376</v>
      </c>
      <c r="F47" s="21">
        <f t="shared" si="0"/>
        <v>13888.888888888889</v>
      </c>
      <c r="G47" s="22"/>
      <c r="H47" s="21">
        <f t="shared" si="4"/>
        <v>527777.77777777822</v>
      </c>
      <c r="I47" s="21">
        <f t="shared" si="5"/>
        <v>0</v>
      </c>
      <c r="J47" s="22"/>
      <c r="K47" s="2"/>
    </row>
    <row r="48" spans="2:11" x14ac:dyDescent="0.2">
      <c r="B48" s="19">
        <f t="shared" si="2"/>
        <v>35</v>
      </c>
      <c r="C48" s="20">
        <f t="shared" ca="1" si="6"/>
        <v>47156</v>
      </c>
      <c r="D48" s="21">
        <f t="shared" si="1"/>
        <v>18902.777777777781</v>
      </c>
      <c r="E48" s="21">
        <f t="shared" si="3"/>
        <v>5013.8888888888932</v>
      </c>
      <c r="F48" s="21">
        <f t="shared" si="0"/>
        <v>13888.888888888889</v>
      </c>
      <c r="G48" s="22"/>
      <c r="H48" s="21">
        <f t="shared" si="4"/>
        <v>513888.88888888934</v>
      </c>
      <c r="I48" s="21">
        <f t="shared" si="5"/>
        <v>0</v>
      </c>
      <c r="J48" s="22"/>
      <c r="K48" s="2"/>
    </row>
    <row r="49" spans="2:11" x14ac:dyDescent="0.2">
      <c r="B49" s="19">
        <f t="shared" si="2"/>
        <v>36</v>
      </c>
      <c r="C49" s="20">
        <f t="shared" ca="1" si="6"/>
        <v>47185</v>
      </c>
      <c r="D49" s="21">
        <f t="shared" si="1"/>
        <v>18770.833333333336</v>
      </c>
      <c r="E49" s="21">
        <f t="shared" si="3"/>
        <v>4881.9444444444489</v>
      </c>
      <c r="F49" s="21">
        <f t="shared" si="0"/>
        <v>13888.888888888889</v>
      </c>
      <c r="G49" s="22"/>
      <c r="H49" s="21">
        <f t="shared" si="4"/>
        <v>500000.00000000047</v>
      </c>
      <c r="I49" s="21">
        <f t="shared" si="5"/>
        <v>0</v>
      </c>
      <c r="J49" s="22"/>
      <c r="K49" s="2"/>
    </row>
    <row r="50" spans="2:11" x14ac:dyDescent="0.2">
      <c r="B50" s="19">
        <f t="shared" si="2"/>
        <v>37</v>
      </c>
      <c r="C50" s="20">
        <f t="shared" ca="1" si="6"/>
        <v>47216</v>
      </c>
      <c r="D50" s="21">
        <f t="shared" si="1"/>
        <v>18638.888888888894</v>
      </c>
      <c r="E50" s="21">
        <f t="shared" si="3"/>
        <v>4750.0000000000045</v>
      </c>
      <c r="F50" s="21">
        <f t="shared" si="0"/>
        <v>13888.888888888889</v>
      </c>
      <c r="G50" s="22"/>
      <c r="H50" s="21">
        <f t="shared" si="4"/>
        <v>486111.11111111159</v>
      </c>
      <c r="I50" s="21">
        <f t="shared" si="5"/>
        <v>0</v>
      </c>
      <c r="J50" s="22"/>
      <c r="K50" s="2"/>
    </row>
    <row r="51" spans="2:11" x14ac:dyDescent="0.2">
      <c r="B51" s="19">
        <f t="shared" si="2"/>
        <v>38</v>
      </c>
      <c r="C51" s="20">
        <f t="shared" ca="1" si="6"/>
        <v>47246</v>
      </c>
      <c r="D51" s="21">
        <f t="shared" si="1"/>
        <v>18506.944444444449</v>
      </c>
      <c r="E51" s="21">
        <f t="shared" si="3"/>
        <v>4618.0555555555602</v>
      </c>
      <c r="F51" s="21">
        <f t="shared" si="0"/>
        <v>13888.888888888889</v>
      </c>
      <c r="G51" s="22"/>
      <c r="H51" s="21">
        <f t="shared" si="4"/>
        <v>472222.22222222271</v>
      </c>
      <c r="I51" s="21">
        <f t="shared" si="5"/>
        <v>0</v>
      </c>
      <c r="J51" s="22"/>
      <c r="K51" s="2"/>
    </row>
    <row r="52" spans="2:11" x14ac:dyDescent="0.2">
      <c r="B52" s="19">
        <f t="shared" si="2"/>
        <v>39</v>
      </c>
      <c r="C52" s="20">
        <f t="shared" ca="1" si="6"/>
        <v>47277</v>
      </c>
      <c r="D52" s="21">
        <f t="shared" si="1"/>
        <v>18375.000000000004</v>
      </c>
      <c r="E52" s="21">
        <f t="shared" si="3"/>
        <v>4486.1111111111159</v>
      </c>
      <c r="F52" s="21">
        <f t="shared" si="0"/>
        <v>13888.888888888889</v>
      </c>
      <c r="G52" s="22"/>
      <c r="H52" s="21">
        <f t="shared" si="4"/>
        <v>458333.33333333384</v>
      </c>
      <c r="I52" s="21">
        <f t="shared" si="5"/>
        <v>0</v>
      </c>
      <c r="J52" s="22" t="s">
        <v>37</v>
      </c>
      <c r="K52" s="2"/>
    </row>
    <row r="53" spans="2:11" x14ac:dyDescent="0.2">
      <c r="B53" s="19">
        <f t="shared" si="2"/>
        <v>40</v>
      </c>
      <c r="C53" s="20">
        <f t="shared" ca="1" si="6"/>
        <v>47307</v>
      </c>
      <c r="D53" s="21">
        <f t="shared" si="1"/>
        <v>18243.055555555562</v>
      </c>
      <c r="E53" s="21">
        <f t="shared" si="3"/>
        <v>4354.1666666666715</v>
      </c>
      <c r="F53" s="21">
        <f t="shared" si="0"/>
        <v>13888.888888888889</v>
      </c>
      <c r="G53" s="22"/>
      <c r="H53" s="21">
        <f t="shared" si="4"/>
        <v>444444.44444444496</v>
      </c>
      <c r="I53" s="21">
        <f t="shared" si="5"/>
        <v>0</v>
      </c>
      <c r="J53" s="22"/>
      <c r="K53" s="2"/>
    </row>
    <row r="54" spans="2:11" ht="15" x14ac:dyDescent="0.25">
      <c r="B54" s="19">
        <f t="shared" si="2"/>
        <v>41</v>
      </c>
      <c r="C54" s="20">
        <f t="shared" ca="1" si="6"/>
        <v>47338</v>
      </c>
      <c r="D54" s="21">
        <f t="shared" si="1"/>
        <v>18111.111111111117</v>
      </c>
      <c r="E54" s="21">
        <f t="shared" si="3"/>
        <v>4222.2222222222272</v>
      </c>
      <c r="F54" s="21">
        <f t="shared" si="0"/>
        <v>13888.888888888889</v>
      </c>
      <c r="G54" s="47"/>
      <c r="H54" s="21">
        <f t="shared" si="4"/>
        <v>430555.55555555609</v>
      </c>
      <c r="I54" s="21">
        <f t="shared" si="5"/>
        <v>0</v>
      </c>
      <c r="J54" s="22"/>
      <c r="K54" s="2"/>
    </row>
    <row r="55" spans="2:11" ht="15" x14ac:dyDescent="0.25">
      <c r="B55" s="19">
        <f t="shared" si="2"/>
        <v>42</v>
      </c>
      <c r="C55" s="20">
        <f t="shared" ca="1" si="6"/>
        <v>47369</v>
      </c>
      <c r="D55" s="21">
        <f t="shared" si="1"/>
        <v>17979.166666666672</v>
      </c>
      <c r="E55" s="21">
        <f t="shared" si="3"/>
        <v>4090.2777777777828</v>
      </c>
      <c r="F55" s="21">
        <f t="shared" si="0"/>
        <v>13888.888888888889</v>
      </c>
      <c r="G55" s="47"/>
      <c r="H55" s="21">
        <f t="shared" si="4"/>
        <v>416666.66666666721</v>
      </c>
      <c r="I55" s="21">
        <f t="shared" si="5"/>
        <v>0</v>
      </c>
      <c r="J55" s="22"/>
      <c r="K55" s="2"/>
    </row>
    <row r="56" spans="2:11" x14ac:dyDescent="0.2">
      <c r="B56" s="19">
        <f t="shared" si="2"/>
        <v>43</v>
      </c>
      <c r="C56" s="20">
        <f t="shared" ca="1" si="6"/>
        <v>47399</v>
      </c>
      <c r="D56" s="21">
        <f t="shared" si="1"/>
        <v>17847.222222222226</v>
      </c>
      <c r="E56" s="21">
        <f t="shared" si="3"/>
        <v>3958.3333333333385</v>
      </c>
      <c r="F56" s="21">
        <f t="shared" si="0"/>
        <v>13888.888888888889</v>
      </c>
      <c r="G56" s="22"/>
      <c r="H56" s="21">
        <f t="shared" si="4"/>
        <v>402777.77777777833</v>
      </c>
      <c r="I56" s="21">
        <f t="shared" si="5"/>
        <v>0</v>
      </c>
      <c r="J56" s="22"/>
      <c r="K56" s="2"/>
    </row>
    <row r="57" spans="2:11" x14ac:dyDescent="0.2">
      <c r="B57" s="17">
        <f t="shared" si="2"/>
        <v>44</v>
      </c>
      <c r="C57" s="20">
        <f t="shared" ca="1" si="6"/>
        <v>47430</v>
      </c>
      <c r="D57" s="21">
        <f t="shared" si="1"/>
        <v>17715.277777777781</v>
      </c>
      <c r="E57" s="18">
        <f t="shared" si="3"/>
        <v>3826.3888888888941</v>
      </c>
      <c r="F57" s="21">
        <f t="shared" si="0"/>
        <v>13888.888888888889</v>
      </c>
      <c r="G57" s="22"/>
      <c r="H57" s="21">
        <f t="shared" si="4"/>
        <v>388888.88888888946</v>
      </c>
      <c r="I57" s="21">
        <f t="shared" si="5"/>
        <v>0</v>
      </c>
      <c r="J57" s="22"/>
      <c r="K57" s="2"/>
    </row>
    <row r="58" spans="2:11" x14ac:dyDescent="0.2">
      <c r="B58" s="17">
        <f t="shared" si="2"/>
        <v>45</v>
      </c>
      <c r="C58" s="20">
        <f t="shared" ca="1" si="6"/>
        <v>47460</v>
      </c>
      <c r="D58" s="21">
        <f t="shared" si="1"/>
        <v>17583.333333333339</v>
      </c>
      <c r="E58" s="18">
        <f t="shared" si="3"/>
        <v>3694.4444444444498</v>
      </c>
      <c r="F58" s="21">
        <f t="shared" si="0"/>
        <v>13888.888888888889</v>
      </c>
      <c r="G58" s="22"/>
      <c r="H58" s="21">
        <f t="shared" si="4"/>
        <v>375000.00000000058</v>
      </c>
      <c r="I58" s="21">
        <f t="shared" si="5"/>
        <v>0</v>
      </c>
      <c r="J58" s="22"/>
      <c r="K58" s="2"/>
    </row>
    <row r="59" spans="2:11" x14ac:dyDescent="0.2">
      <c r="B59" s="17">
        <f t="shared" si="2"/>
        <v>46</v>
      </c>
      <c r="C59" s="20">
        <f t="shared" ca="1" si="6"/>
        <v>47491</v>
      </c>
      <c r="D59" s="21">
        <f t="shared" si="1"/>
        <v>17451.388888888894</v>
      </c>
      <c r="E59" s="18">
        <f t="shared" si="3"/>
        <v>3562.5000000000055</v>
      </c>
      <c r="F59" s="21">
        <f t="shared" si="0"/>
        <v>13888.888888888889</v>
      </c>
      <c r="G59" s="22"/>
      <c r="H59" s="21">
        <f t="shared" si="4"/>
        <v>361111.11111111171</v>
      </c>
      <c r="I59" s="21">
        <f t="shared" si="5"/>
        <v>0</v>
      </c>
      <c r="J59" s="22"/>
      <c r="K59" s="2"/>
    </row>
    <row r="60" spans="2:11" x14ac:dyDescent="0.2">
      <c r="B60" s="17">
        <f t="shared" si="2"/>
        <v>47</v>
      </c>
      <c r="C60" s="20">
        <f t="shared" ca="1" si="6"/>
        <v>47522</v>
      </c>
      <c r="D60" s="21">
        <f t="shared" si="1"/>
        <v>17319.444444444449</v>
      </c>
      <c r="E60" s="18">
        <f t="shared" si="3"/>
        <v>3430.5555555555611</v>
      </c>
      <c r="F60" s="21">
        <f t="shared" si="0"/>
        <v>13888.888888888889</v>
      </c>
      <c r="G60" s="22"/>
      <c r="H60" s="21">
        <f t="shared" si="4"/>
        <v>347222.22222222283</v>
      </c>
      <c r="I60" s="21">
        <f t="shared" si="5"/>
        <v>0</v>
      </c>
      <c r="J60" s="22"/>
      <c r="K60" s="2"/>
    </row>
    <row r="61" spans="2:11" x14ac:dyDescent="0.2">
      <c r="B61" s="17">
        <f t="shared" si="2"/>
        <v>48</v>
      </c>
      <c r="C61" s="20">
        <f t="shared" ca="1" si="6"/>
        <v>47551</v>
      </c>
      <c r="D61" s="21">
        <f t="shared" si="1"/>
        <v>17187.500000000007</v>
      </c>
      <c r="E61" s="18">
        <f t="shared" si="3"/>
        <v>3298.6111111111168</v>
      </c>
      <c r="F61" s="21">
        <f t="shared" si="0"/>
        <v>13888.888888888889</v>
      </c>
      <c r="G61" s="22"/>
      <c r="H61" s="21">
        <f t="shared" si="4"/>
        <v>333333.33333333395</v>
      </c>
      <c r="I61" s="21">
        <f t="shared" si="5"/>
        <v>0</v>
      </c>
      <c r="J61" s="22"/>
      <c r="K61" s="2"/>
    </row>
    <row r="62" spans="2:11" x14ac:dyDescent="0.2">
      <c r="B62" s="17">
        <f t="shared" si="2"/>
        <v>49</v>
      </c>
      <c r="C62" s="20">
        <f t="shared" ca="1" si="6"/>
        <v>47582</v>
      </c>
      <c r="D62" s="21">
        <f t="shared" si="1"/>
        <v>17055.555555555562</v>
      </c>
      <c r="E62" s="18">
        <f t="shared" si="3"/>
        <v>3166.6666666666724</v>
      </c>
      <c r="F62" s="21">
        <f t="shared" si="0"/>
        <v>13888.888888888889</v>
      </c>
      <c r="G62" s="22"/>
      <c r="H62" s="21">
        <f t="shared" si="4"/>
        <v>319444.44444444508</v>
      </c>
      <c r="I62" s="21">
        <f t="shared" si="5"/>
        <v>0</v>
      </c>
      <c r="J62" s="22"/>
      <c r="K62" s="2"/>
    </row>
    <row r="63" spans="2:11" x14ac:dyDescent="0.2">
      <c r="B63" s="17">
        <f t="shared" si="2"/>
        <v>50</v>
      </c>
      <c r="C63" s="20">
        <f t="shared" ca="1" si="6"/>
        <v>47612</v>
      </c>
      <c r="D63" s="21">
        <f t="shared" si="1"/>
        <v>16923.611111111117</v>
      </c>
      <c r="E63" s="18">
        <f t="shared" si="3"/>
        <v>3034.7222222222281</v>
      </c>
      <c r="F63" s="21">
        <f t="shared" si="0"/>
        <v>13888.888888888889</v>
      </c>
      <c r="G63" s="22"/>
      <c r="H63" s="21">
        <f t="shared" si="4"/>
        <v>305555.5555555562</v>
      </c>
      <c r="I63" s="21">
        <f t="shared" si="5"/>
        <v>0</v>
      </c>
      <c r="J63" s="22"/>
      <c r="K63" s="2"/>
    </row>
    <row r="64" spans="2:11" x14ac:dyDescent="0.2">
      <c r="B64" s="17">
        <f t="shared" si="2"/>
        <v>51</v>
      </c>
      <c r="C64" s="20">
        <f t="shared" ca="1" si="6"/>
        <v>47643</v>
      </c>
      <c r="D64" s="21">
        <f t="shared" si="1"/>
        <v>16791.666666666672</v>
      </c>
      <c r="E64" s="18">
        <f t="shared" si="3"/>
        <v>2902.7777777777837</v>
      </c>
      <c r="F64" s="21">
        <f t="shared" si="0"/>
        <v>13888.888888888889</v>
      </c>
      <c r="G64" s="22"/>
      <c r="H64" s="21">
        <f t="shared" si="4"/>
        <v>291666.66666666733</v>
      </c>
      <c r="I64" s="21">
        <f t="shared" si="5"/>
        <v>0</v>
      </c>
      <c r="J64" s="22"/>
      <c r="K64" s="2"/>
    </row>
    <row r="65" spans="2:11" x14ac:dyDescent="0.2">
      <c r="B65" s="17">
        <f t="shared" si="2"/>
        <v>52</v>
      </c>
      <c r="C65" s="20">
        <f t="shared" ca="1" si="6"/>
        <v>47673</v>
      </c>
      <c r="D65" s="21">
        <f t="shared" si="1"/>
        <v>16659.722222222226</v>
      </c>
      <c r="E65" s="18">
        <f t="shared" si="3"/>
        <v>2770.8333333333394</v>
      </c>
      <c r="F65" s="21">
        <f t="shared" si="0"/>
        <v>13888.888888888889</v>
      </c>
      <c r="G65" s="22"/>
      <c r="H65" s="21">
        <f t="shared" si="4"/>
        <v>277777.77777777845</v>
      </c>
      <c r="I65" s="21">
        <f t="shared" si="5"/>
        <v>0</v>
      </c>
      <c r="J65" s="22"/>
      <c r="K65" s="2"/>
    </row>
    <row r="66" spans="2:11" x14ac:dyDescent="0.2">
      <c r="B66" s="17">
        <f t="shared" si="2"/>
        <v>53</v>
      </c>
      <c r="C66" s="20">
        <f t="shared" ca="1" si="6"/>
        <v>47704</v>
      </c>
      <c r="D66" s="21">
        <f t="shared" si="1"/>
        <v>16527.777777777785</v>
      </c>
      <c r="E66" s="18">
        <f t="shared" si="3"/>
        <v>2638.8888888888951</v>
      </c>
      <c r="F66" s="21">
        <f t="shared" si="0"/>
        <v>13888.888888888889</v>
      </c>
      <c r="G66" s="22"/>
      <c r="H66" s="21">
        <f t="shared" si="4"/>
        <v>263888.88888888957</v>
      </c>
      <c r="I66" s="21">
        <f t="shared" si="5"/>
        <v>0</v>
      </c>
      <c r="J66" s="22"/>
      <c r="K66" s="2"/>
    </row>
    <row r="67" spans="2:11" x14ac:dyDescent="0.2">
      <c r="B67" s="17">
        <f t="shared" si="2"/>
        <v>54</v>
      </c>
      <c r="C67" s="20">
        <f t="shared" ca="1" si="6"/>
        <v>47735</v>
      </c>
      <c r="D67" s="21">
        <f t="shared" si="1"/>
        <v>16395.833333333339</v>
      </c>
      <c r="E67" s="18">
        <f t="shared" si="3"/>
        <v>2506.9444444444507</v>
      </c>
      <c r="F67" s="21">
        <f t="shared" si="0"/>
        <v>13888.888888888889</v>
      </c>
      <c r="G67" s="22"/>
      <c r="H67" s="21">
        <f t="shared" si="4"/>
        <v>250000.0000000007</v>
      </c>
      <c r="I67" s="21">
        <f t="shared" si="5"/>
        <v>0</v>
      </c>
      <c r="J67" s="22"/>
      <c r="K67" s="2"/>
    </row>
    <row r="68" spans="2:11" x14ac:dyDescent="0.2">
      <c r="B68" s="17">
        <f t="shared" si="2"/>
        <v>55</v>
      </c>
      <c r="C68" s="20">
        <f t="shared" ca="1" si="6"/>
        <v>47765</v>
      </c>
      <c r="D68" s="21">
        <f t="shared" si="1"/>
        <v>16263.888888888894</v>
      </c>
      <c r="E68" s="18">
        <f t="shared" si="3"/>
        <v>2375.0000000000064</v>
      </c>
      <c r="F68" s="21">
        <f t="shared" si="0"/>
        <v>13888.888888888889</v>
      </c>
      <c r="G68" s="22"/>
      <c r="H68" s="21">
        <f t="shared" si="4"/>
        <v>236111.11111111182</v>
      </c>
      <c r="I68" s="21">
        <f t="shared" si="5"/>
        <v>0</v>
      </c>
      <c r="J68" s="22"/>
      <c r="K68" s="2"/>
    </row>
    <row r="69" spans="2:11" x14ac:dyDescent="0.2">
      <c r="B69" s="17">
        <f t="shared" si="2"/>
        <v>56</v>
      </c>
      <c r="C69" s="20">
        <f t="shared" ca="1" si="6"/>
        <v>47796</v>
      </c>
      <c r="D69" s="21">
        <f t="shared" si="1"/>
        <v>16131.944444444451</v>
      </c>
      <c r="E69" s="18">
        <f t="shared" si="3"/>
        <v>2243.0555555555625</v>
      </c>
      <c r="F69" s="21">
        <f t="shared" si="0"/>
        <v>13888.888888888889</v>
      </c>
      <c r="G69" s="22"/>
      <c r="H69" s="21">
        <f t="shared" si="4"/>
        <v>222222.22222222295</v>
      </c>
      <c r="I69" s="21">
        <f t="shared" si="5"/>
        <v>0</v>
      </c>
      <c r="J69" s="22"/>
      <c r="K69" s="2"/>
    </row>
    <row r="70" spans="2:11" x14ac:dyDescent="0.2">
      <c r="B70" s="17">
        <f t="shared" si="2"/>
        <v>57</v>
      </c>
      <c r="C70" s="20">
        <f t="shared" ca="1" si="6"/>
        <v>47826</v>
      </c>
      <c r="D70" s="21">
        <f t="shared" si="1"/>
        <v>16000.000000000007</v>
      </c>
      <c r="E70" s="18">
        <f t="shared" si="3"/>
        <v>2111.1111111111181</v>
      </c>
      <c r="F70" s="21">
        <f t="shared" si="0"/>
        <v>13888.888888888889</v>
      </c>
      <c r="G70" s="22"/>
      <c r="H70" s="21">
        <f t="shared" si="4"/>
        <v>208333.33333333407</v>
      </c>
      <c r="I70" s="21">
        <f t="shared" si="5"/>
        <v>0</v>
      </c>
      <c r="J70" s="22"/>
      <c r="K70" s="2"/>
    </row>
    <row r="71" spans="2:11" x14ac:dyDescent="0.2">
      <c r="B71" s="17">
        <f t="shared" si="2"/>
        <v>58</v>
      </c>
      <c r="C71" s="20">
        <f t="shared" ca="1" si="6"/>
        <v>47857</v>
      </c>
      <c r="D71" s="21">
        <f t="shared" si="1"/>
        <v>15868.055555555562</v>
      </c>
      <c r="E71" s="18">
        <f t="shared" si="3"/>
        <v>1979.1666666666736</v>
      </c>
      <c r="F71" s="21">
        <f t="shared" si="0"/>
        <v>13888.888888888889</v>
      </c>
      <c r="G71" s="22"/>
      <c r="H71" s="21">
        <f t="shared" si="4"/>
        <v>194444.44444444519</v>
      </c>
      <c r="I71" s="21">
        <f t="shared" si="5"/>
        <v>0</v>
      </c>
      <c r="J71" s="22"/>
      <c r="K71" s="2"/>
    </row>
    <row r="72" spans="2:11" x14ac:dyDescent="0.2">
      <c r="B72" s="17">
        <f t="shared" si="2"/>
        <v>59</v>
      </c>
      <c r="C72" s="20">
        <f t="shared" ca="1" si="6"/>
        <v>47888</v>
      </c>
      <c r="D72" s="21">
        <f t="shared" si="1"/>
        <v>15736.111111111119</v>
      </c>
      <c r="E72" s="18">
        <f t="shared" si="3"/>
        <v>1847.2222222222292</v>
      </c>
      <c r="F72" s="21">
        <f t="shared" si="0"/>
        <v>13888.888888888889</v>
      </c>
      <c r="G72" s="22"/>
      <c r="H72" s="21">
        <f t="shared" si="4"/>
        <v>180555.55555555632</v>
      </c>
      <c r="I72" s="21">
        <f t="shared" si="5"/>
        <v>0</v>
      </c>
      <c r="J72" s="22"/>
      <c r="K72" s="2"/>
    </row>
    <row r="73" spans="2:11" x14ac:dyDescent="0.2">
      <c r="B73" s="17">
        <f t="shared" si="2"/>
        <v>60</v>
      </c>
      <c r="C73" s="20">
        <f t="shared" ca="1" si="6"/>
        <v>47917</v>
      </c>
      <c r="D73" s="21">
        <f t="shared" si="1"/>
        <v>15604.166666666673</v>
      </c>
      <c r="E73" s="18">
        <f t="shared" si="3"/>
        <v>1715.2777777777849</v>
      </c>
      <c r="F73" s="21">
        <f t="shared" si="0"/>
        <v>13888.888888888889</v>
      </c>
      <c r="G73" s="22"/>
      <c r="H73" s="21">
        <f t="shared" si="4"/>
        <v>166666.66666666744</v>
      </c>
      <c r="I73" s="21">
        <f t="shared" si="5"/>
        <v>0</v>
      </c>
      <c r="J73" s="22"/>
      <c r="K73" s="2"/>
    </row>
    <row r="74" spans="2:11" x14ac:dyDescent="0.2">
      <c r="B74" s="17">
        <f t="shared" si="2"/>
        <v>61</v>
      </c>
      <c r="C74" s="20">
        <f t="shared" ca="1" si="6"/>
        <v>47948</v>
      </c>
      <c r="D74" s="21">
        <f t="shared" si="1"/>
        <v>15472.22222222223</v>
      </c>
      <c r="E74" s="18">
        <f t="shared" si="3"/>
        <v>1583.3333333333408</v>
      </c>
      <c r="F74" s="21">
        <f t="shared" si="0"/>
        <v>13888.888888888889</v>
      </c>
      <c r="G74" s="22"/>
      <c r="H74" s="21">
        <f t="shared" si="4"/>
        <v>152777.77777777857</v>
      </c>
      <c r="I74" s="21">
        <f t="shared" si="5"/>
        <v>0</v>
      </c>
      <c r="J74" s="22"/>
      <c r="K74" s="2"/>
    </row>
    <row r="75" spans="2:11" x14ac:dyDescent="0.2">
      <c r="B75" s="17">
        <f t="shared" si="2"/>
        <v>62</v>
      </c>
      <c r="C75" s="20">
        <f t="shared" ca="1" si="6"/>
        <v>47978</v>
      </c>
      <c r="D75" s="21">
        <f t="shared" si="1"/>
        <v>15340.277777777785</v>
      </c>
      <c r="E75" s="18">
        <f t="shared" si="3"/>
        <v>1451.3888888888964</v>
      </c>
      <c r="F75" s="21">
        <f t="shared" si="0"/>
        <v>13888.888888888889</v>
      </c>
      <c r="G75" s="22"/>
      <c r="H75" s="21">
        <f t="shared" si="4"/>
        <v>138888.88888888969</v>
      </c>
      <c r="I75" s="21">
        <f t="shared" si="5"/>
        <v>0</v>
      </c>
      <c r="J75" s="22"/>
    </row>
    <row r="76" spans="2:11" x14ac:dyDescent="0.2">
      <c r="B76" s="17">
        <f t="shared" si="2"/>
        <v>63</v>
      </c>
      <c r="C76" s="20">
        <f t="shared" ca="1" si="6"/>
        <v>48009</v>
      </c>
      <c r="D76" s="21">
        <f t="shared" si="1"/>
        <v>15208.333333333341</v>
      </c>
      <c r="E76" s="18">
        <f t="shared" si="3"/>
        <v>1319.4444444444521</v>
      </c>
      <c r="F76" s="21">
        <f t="shared" si="0"/>
        <v>13888.888888888889</v>
      </c>
      <c r="G76" s="22"/>
      <c r="H76" s="21">
        <f t="shared" si="4"/>
        <v>125000.0000000008</v>
      </c>
      <c r="I76" s="21">
        <f t="shared" si="5"/>
        <v>0</v>
      </c>
      <c r="J76" s="22"/>
    </row>
    <row r="77" spans="2:11" x14ac:dyDescent="0.2">
      <c r="B77" s="17">
        <f t="shared" si="2"/>
        <v>64</v>
      </c>
      <c r="C77" s="20">
        <f t="shared" ca="1" si="6"/>
        <v>48039</v>
      </c>
      <c r="D77" s="21">
        <f t="shared" si="1"/>
        <v>15076.388888888896</v>
      </c>
      <c r="E77" s="18">
        <f t="shared" si="3"/>
        <v>1187.5000000000075</v>
      </c>
      <c r="F77" s="21">
        <f t="shared" si="0"/>
        <v>13888.888888888889</v>
      </c>
      <c r="G77" s="22"/>
      <c r="H77" s="21">
        <f t="shared" si="4"/>
        <v>111111.11111111191</v>
      </c>
      <c r="I77" s="21">
        <f t="shared" si="5"/>
        <v>0</v>
      </c>
      <c r="J77" s="22"/>
    </row>
    <row r="78" spans="2:11" x14ac:dyDescent="0.2">
      <c r="B78" s="17">
        <f t="shared" si="2"/>
        <v>65</v>
      </c>
      <c r="C78" s="20">
        <f t="shared" ca="1" si="6"/>
        <v>48070</v>
      </c>
      <c r="D78" s="21">
        <f t="shared" si="1"/>
        <v>14944.444444444453</v>
      </c>
      <c r="E78" s="18">
        <f t="shared" si="3"/>
        <v>1055.5555555555632</v>
      </c>
      <c r="F78" s="21">
        <f t="shared" ref="F78:F133" si="7">IF($C$5=1,(($C$6-SUM($G$14:$G$133))/$C$8),IF($C$5=5,(($C$6-SUM($G$14:$G$133))/$C$8),(D78-E78)))</f>
        <v>13888.888888888889</v>
      </c>
      <c r="G78" s="22"/>
      <c r="H78" s="21">
        <f t="shared" si="4"/>
        <v>97222.222222223019</v>
      </c>
      <c r="I78" s="21">
        <f t="shared" si="5"/>
        <v>0</v>
      </c>
      <c r="J78" s="22"/>
    </row>
    <row r="79" spans="2:11" x14ac:dyDescent="0.2">
      <c r="B79" s="17">
        <f t="shared" si="2"/>
        <v>66</v>
      </c>
      <c r="C79" s="20">
        <f t="shared" ca="1" si="6"/>
        <v>48101</v>
      </c>
      <c r="D79" s="21">
        <f t="shared" ref="D79:D133" si="8">IF($C$5=1,(E79+F79),IF($C$5=5,(E79+F79),($R$6)*-1))</f>
        <v>14812.500000000007</v>
      </c>
      <c r="E79" s="18">
        <f t="shared" si="3"/>
        <v>923.6111111111187</v>
      </c>
      <c r="F79" s="21">
        <f t="shared" si="7"/>
        <v>13888.888888888889</v>
      </c>
      <c r="G79" s="22"/>
      <c r="H79" s="21">
        <f t="shared" si="4"/>
        <v>83333.333333334129</v>
      </c>
      <c r="I79" s="21">
        <f t="shared" si="5"/>
        <v>0</v>
      </c>
      <c r="J79" s="22"/>
    </row>
    <row r="80" spans="2:11" x14ac:dyDescent="0.2">
      <c r="B80" s="17">
        <f t="shared" ref="B80:B133" si="9">(B79+1)</f>
        <v>67</v>
      </c>
      <c r="C80" s="20">
        <f t="shared" ca="1" si="6"/>
        <v>48131</v>
      </c>
      <c r="D80" s="21">
        <f t="shared" si="8"/>
        <v>14680.555555555562</v>
      </c>
      <c r="E80" s="18">
        <f t="shared" ref="E80:E133" si="10">(H79*$C$7)</f>
        <v>791.66666666667425</v>
      </c>
      <c r="F80" s="21">
        <f t="shared" si="7"/>
        <v>13888.888888888889</v>
      </c>
      <c r="G80" s="22"/>
      <c r="H80" s="21">
        <f t="shared" ref="H80:H133" si="11">(H79-F80-G80)</f>
        <v>69444.444444445238</v>
      </c>
      <c r="I80" s="21">
        <f t="shared" ref="I80:I133" si="12">(G80*(1/(1+$C$7)^B80))</f>
        <v>0</v>
      </c>
      <c r="J80" s="22"/>
    </row>
    <row r="81" spans="2:10" x14ac:dyDescent="0.2">
      <c r="B81" s="17">
        <f t="shared" si="9"/>
        <v>68</v>
      </c>
      <c r="C81" s="20">
        <f t="shared" ca="1" si="6"/>
        <v>48162</v>
      </c>
      <c r="D81" s="21">
        <f t="shared" si="8"/>
        <v>14548.611111111119</v>
      </c>
      <c r="E81" s="18">
        <f t="shared" si="10"/>
        <v>659.72222222222979</v>
      </c>
      <c r="F81" s="21">
        <f t="shared" si="7"/>
        <v>13888.888888888889</v>
      </c>
      <c r="G81" s="22"/>
      <c r="H81" s="21">
        <f t="shared" si="11"/>
        <v>55555.555555556348</v>
      </c>
      <c r="I81" s="21">
        <f t="shared" si="12"/>
        <v>0</v>
      </c>
      <c r="J81" s="22"/>
    </row>
    <row r="82" spans="2:10" x14ac:dyDescent="0.2">
      <c r="B82" s="17">
        <f t="shared" si="9"/>
        <v>69</v>
      </c>
      <c r="C82" s="20">
        <f t="shared" ca="1" si="6"/>
        <v>48192</v>
      </c>
      <c r="D82" s="21">
        <f t="shared" si="8"/>
        <v>14416.666666666673</v>
      </c>
      <c r="E82" s="18">
        <f t="shared" si="10"/>
        <v>527.77777777778533</v>
      </c>
      <c r="F82" s="21">
        <f t="shared" si="7"/>
        <v>13888.888888888889</v>
      </c>
      <c r="G82" s="22"/>
      <c r="H82" s="21">
        <f t="shared" si="11"/>
        <v>41666.666666667457</v>
      </c>
      <c r="I82" s="21">
        <f t="shared" si="12"/>
        <v>0</v>
      </c>
      <c r="J82" s="22"/>
    </row>
    <row r="83" spans="2:10" x14ac:dyDescent="0.2">
      <c r="B83" s="17">
        <f t="shared" si="9"/>
        <v>70</v>
      </c>
      <c r="C83" s="20">
        <f t="shared" ref="C83:C133" ca="1" si="13">IF(MONTH(C82)=1,(C82+31),IF(MONTH(C82)=2,(C82+29),IF(MONTH(C82)=3,(C82+31),IF(MONTH(C82)=5,(C82+31),IF(MONTH(C82)=7,(C82+31),IF(MONTH(C82)=8,(C82+31),IF(MONTH(C82)=10,(C82+31),IF(MONTH(C82)=12,(C82+31),(C82+30)))))))))</f>
        <v>48223</v>
      </c>
      <c r="D83" s="21">
        <f t="shared" si="8"/>
        <v>14284.72222222223</v>
      </c>
      <c r="E83" s="18">
        <f t="shared" si="10"/>
        <v>395.83333333334082</v>
      </c>
      <c r="F83" s="21">
        <f t="shared" si="7"/>
        <v>13888.888888888889</v>
      </c>
      <c r="G83" s="22"/>
      <c r="H83" s="21">
        <f t="shared" si="11"/>
        <v>27777.777777778567</v>
      </c>
      <c r="I83" s="21">
        <f t="shared" si="12"/>
        <v>0</v>
      </c>
      <c r="J83" s="22"/>
    </row>
    <row r="84" spans="2:10" x14ac:dyDescent="0.2">
      <c r="B84" s="17">
        <f t="shared" si="9"/>
        <v>71</v>
      </c>
      <c r="C84" s="20">
        <f t="shared" ca="1" si="13"/>
        <v>48254</v>
      </c>
      <c r="D84" s="21">
        <f t="shared" si="8"/>
        <v>14152.777777777785</v>
      </c>
      <c r="E84" s="18">
        <f t="shared" si="10"/>
        <v>263.88888888889636</v>
      </c>
      <c r="F84" s="21">
        <f t="shared" si="7"/>
        <v>13888.888888888889</v>
      </c>
      <c r="G84" s="22"/>
      <c r="H84" s="21">
        <f t="shared" si="11"/>
        <v>13888.888888889678</v>
      </c>
      <c r="I84" s="21">
        <f t="shared" si="12"/>
        <v>0</v>
      </c>
      <c r="J84" s="22"/>
    </row>
    <row r="85" spans="2:10" x14ac:dyDescent="0.2">
      <c r="B85" s="17">
        <f t="shared" si="9"/>
        <v>72</v>
      </c>
      <c r="C85" s="20">
        <f t="shared" ca="1" si="13"/>
        <v>48283</v>
      </c>
      <c r="D85" s="21">
        <f t="shared" si="8"/>
        <v>14020.833333333341</v>
      </c>
      <c r="E85" s="18">
        <f t="shared" si="10"/>
        <v>131.94444444445193</v>
      </c>
      <c r="F85" s="21">
        <f t="shared" si="7"/>
        <v>13888.888888888889</v>
      </c>
      <c r="G85" s="22"/>
      <c r="H85" s="21">
        <f t="shared" si="11"/>
        <v>7.8944140113890171E-10</v>
      </c>
      <c r="I85" s="21">
        <f t="shared" si="12"/>
        <v>0</v>
      </c>
      <c r="J85" s="22"/>
    </row>
    <row r="86" spans="2:10" x14ac:dyDescent="0.2">
      <c r="B86" s="17">
        <f t="shared" si="9"/>
        <v>73</v>
      </c>
      <c r="C86" s="20">
        <f t="shared" ca="1" si="13"/>
        <v>48314</v>
      </c>
      <c r="D86" s="21">
        <f t="shared" si="8"/>
        <v>13888.888888888896</v>
      </c>
      <c r="E86" s="18">
        <f t="shared" si="10"/>
        <v>7.4996933108195667E-12</v>
      </c>
      <c r="F86" s="21">
        <f t="shared" si="7"/>
        <v>13888.888888888889</v>
      </c>
      <c r="G86" s="22"/>
      <c r="H86" s="21">
        <f t="shared" si="11"/>
        <v>-13888.888888888099</v>
      </c>
      <c r="I86" s="21">
        <f t="shared" si="12"/>
        <v>0</v>
      </c>
      <c r="J86" s="22"/>
    </row>
    <row r="87" spans="2:10" x14ac:dyDescent="0.2">
      <c r="B87" s="17">
        <f t="shared" si="9"/>
        <v>74</v>
      </c>
      <c r="C87" s="20">
        <f t="shared" ca="1" si="13"/>
        <v>48344</v>
      </c>
      <c r="D87" s="21">
        <f t="shared" si="8"/>
        <v>13756.944444444453</v>
      </c>
      <c r="E87" s="18">
        <f t="shared" si="10"/>
        <v>-131.94444444443695</v>
      </c>
      <c r="F87" s="21">
        <f t="shared" si="7"/>
        <v>13888.888888888889</v>
      </c>
      <c r="G87" s="22"/>
      <c r="H87" s="21">
        <f t="shared" si="11"/>
        <v>-27777.777777776988</v>
      </c>
      <c r="I87" s="21">
        <f t="shared" si="12"/>
        <v>0</v>
      </c>
      <c r="J87" s="22"/>
    </row>
    <row r="88" spans="2:10" x14ac:dyDescent="0.2">
      <c r="B88" s="17">
        <f t="shared" si="9"/>
        <v>75</v>
      </c>
      <c r="C88" s="20">
        <f t="shared" ca="1" si="13"/>
        <v>48375</v>
      </c>
      <c r="D88" s="21">
        <f t="shared" si="8"/>
        <v>13625.000000000007</v>
      </c>
      <c r="E88" s="18">
        <f t="shared" si="10"/>
        <v>-263.88888888888135</v>
      </c>
      <c r="F88" s="21">
        <f t="shared" si="7"/>
        <v>13888.888888888889</v>
      </c>
      <c r="G88" s="22"/>
      <c r="H88" s="21">
        <f t="shared" si="11"/>
        <v>-41666.666666665878</v>
      </c>
      <c r="I88" s="21">
        <f t="shared" si="12"/>
        <v>0</v>
      </c>
      <c r="J88" s="22"/>
    </row>
    <row r="89" spans="2:10" x14ac:dyDescent="0.2">
      <c r="B89" s="17">
        <f t="shared" si="9"/>
        <v>76</v>
      </c>
      <c r="C89" s="20">
        <f t="shared" ca="1" si="13"/>
        <v>48405</v>
      </c>
      <c r="D89" s="21">
        <f t="shared" si="8"/>
        <v>13493.055555555562</v>
      </c>
      <c r="E89" s="18">
        <f t="shared" si="10"/>
        <v>-395.83333333332581</v>
      </c>
      <c r="F89" s="21">
        <f t="shared" si="7"/>
        <v>13888.888888888889</v>
      </c>
      <c r="G89" s="22"/>
      <c r="H89" s="21">
        <f t="shared" si="11"/>
        <v>-55555.555555554769</v>
      </c>
      <c r="I89" s="21">
        <f t="shared" si="12"/>
        <v>0</v>
      </c>
      <c r="J89" s="22"/>
    </row>
    <row r="90" spans="2:10" x14ac:dyDescent="0.2">
      <c r="B90" s="17">
        <f t="shared" si="9"/>
        <v>77</v>
      </c>
      <c r="C90" s="20">
        <f t="shared" ca="1" si="13"/>
        <v>48436</v>
      </c>
      <c r="D90" s="21">
        <f t="shared" si="8"/>
        <v>13361.111111111119</v>
      </c>
      <c r="E90" s="18">
        <f t="shared" si="10"/>
        <v>-527.77777777777032</v>
      </c>
      <c r="F90" s="21">
        <f t="shared" si="7"/>
        <v>13888.888888888889</v>
      </c>
      <c r="G90" s="22"/>
      <c r="H90" s="21">
        <f t="shared" si="11"/>
        <v>-69444.444444443652</v>
      </c>
      <c r="I90" s="21">
        <f t="shared" si="12"/>
        <v>0</v>
      </c>
      <c r="J90" s="22"/>
    </row>
    <row r="91" spans="2:10" x14ac:dyDescent="0.2">
      <c r="B91" s="17">
        <f t="shared" si="9"/>
        <v>78</v>
      </c>
      <c r="C91" s="20">
        <f t="shared" ca="1" si="13"/>
        <v>48467</v>
      </c>
      <c r="D91" s="21">
        <f t="shared" si="8"/>
        <v>13229.166666666673</v>
      </c>
      <c r="E91" s="18">
        <f t="shared" si="10"/>
        <v>-659.72222222221467</v>
      </c>
      <c r="F91" s="21">
        <f t="shared" si="7"/>
        <v>13888.888888888889</v>
      </c>
      <c r="G91" s="22"/>
      <c r="H91" s="21">
        <f t="shared" si="11"/>
        <v>-83333.333333332543</v>
      </c>
      <c r="I91" s="21">
        <f t="shared" si="12"/>
        <v>0</v>
      </c>
      <c r="J91" s="22"/>
    </row>
    <row r="92" spans="2:10" x14ac:dyDescent="0.2">
      <c r="B92" s="17">
        <f t="shared" si="9"/>
        <v>79</v>
      </c>
      <c r="C92" s="20">
        <f t="shared" ca="1" si="13"/>
        <v>48497</v>
      </c>
      <c r="D92" s="21">
        <f t="shared" si="8"/>
        <v>13097.22222222223</v>
      </c>
      <c r="E92" s="18">
        <f t="shared" si="10"/>
        <v>-791.66666666665913</v>
      </c>
      <c r="F92" s="21">
        <f t="shared" si="7"/>
        <v>13888.888888888889</v>
      </c>
      <c r="G92" s="22"/>
      <c r="H92" s="21">
        <f t="shared" si="11"/>
        <v>-97222.222222221433</v>
      </c>
      <c r="I92" s="21">
        <f t="shared" si="12"/>
        <v>0</v>
      </c>
      <c r="J92" s="22"/>
    </row>
    <row r="93" spans="2:10" x14ac:dyDescent="0.2">
      <c r="B93" s="17">
        <f t="shared" si="9"/>
        <v>80</v>
      </c>
      <c r="C93" s="20">
        <f t="shared" ca="1" si="13"/>
        <v>48528</v>
      </c>
      <c r="D93" s="21">
        <f t="shared" si="8"/>
        <v>12965.277777777785</v>
      </c>
      <c r="E93" s="18">
        <f t="shared" si="10"/>
        <v>-923.61111111110358</v>
      </c>
      <c r="F93" s="21">
        <f t="shared" si="7"/>
        <v>13888.888888888889</v>
      </c>
      <c r="G93" s="22"/>
      <c r="H93" s="21">
        <f t="shared" si="11"/>
        <v>-111111.11111111032</v>
      </c>
      <c r="I93" s="21">
        <f t="shared" si="12"/>
        <v>0</v>
      </c>
      <c r="J93" s="22"/>
    </row>
    <row r="94" spans="2:10" x14ac:dyDescent="0.2">
      <c r="B94" s="17">
        <f t="shared" si="9"/>
        <v>81</v>
      </c>
      <c r="C94" s="20">
        <f t="shared" ca="1" si="13"/>
        <v>48558</v>
      </c>
      <c r="D94" s="21">
        <f t="shared" si="8"/>
        <v>12833.333333333341</v>
      </c>
      <c r="E94" s="18">
        <f t="shared" si="10"/>
        <v>-1055.5555555555482</v>
      </c>
      <c r="F94" s="21">
        <f t="shared" si="7"/>
        <v>13888.888888888889</v>
      </c>
      <c r="G94" s="22"/>
      <c r="H94" s="21">
        <f t="shared" si="11"/>
        <v>-124999.99999999921</v>
      </c>
      <c r="I94" s="21">
        <f t="shared" si="12"/>
        <v>0</v>
      </c>
      <c r="J94" s="22"/>
    </row>
    <row r="95" spans="2:10" x14ac:dyDescent="0.2">
      <c r="B95" s="17">
        <f t="shared" si="9"/>
        <v>82</v>
      </c>
      <c r="C95" s="20">
        <f t="shared" ca="1" si="13"/>
        <v>48589</v>
      </c>
      <c r="D95" s="21">
        <f t="shared" si="8"/>
        <v>12701.388888888896</v>
      </c>
      <c r="E95" s="18">
        <f t="shared" si="10"/>
        <v>-1187.4999999999925</v>
      </c>
      <c r="F95" s="21">
        <f t="shared" si="7"/>
        <v>13888.888888888889</v>
      </c>
      <c r="G95" s="22"/>
      <c r="H95" s="21">
        <f t="shared" si="11"/>
        <v>-138888.88888888809</v>
      </c>
      <c r="I95" s="21">
        <f t="shared" si="12"/>
        <v>0</v>
      </c>
      <c r="J95" s="22"/>
    </row>
    <row r="96" spans="2:10" x14ac:dyDescent="0.2">
      <c r="B96" s="17">
        <f t="shared" si="9"/>
        <v>83</v>
      </c>
      <c r="C96" s="20">
        <f t="shared" ca="1" si="13"/>
        <v>48620</v>
      </c>
      <c r="D96" s="21">
        <f t="shared" si="8"/>
        <v>12569.444444444453</v>
      </c>
      <c r="E96" s="18">
        <f t="shared" si="10"/>
        <v>-1319.4444444444368</v>
      </c>
      <c r="F96" s="21">
        <f t="shared" si="7"/>
        <v>13888.888888888889</v>
      </c>
      <c r="G96" s="22"/>
      <c r="H96" s="21">
        <f t="shared" si="11"/>
        <v>-152777.77777777697</v>
      </c>
      <c r="I96" s="21">
        <f t="shared" si="12"/>
        <v>0</v>
      </c>
      <c r="J96" s="22"/>
    </row>
    <row r="97" spans="2:10" x14ac:dyDescent="0.2">
      <c r="B97" s="17">
        <f t="shared" si="9"/>
        <v>84</v>
      </c>
      <c r="C97" s="20">
        <f t="shared" ca="1" si="13"/>
        <v>48649</v>
      </c>
      <c r="D97" s="21">
        <f t="shared" si="8"/>
        <v>12437.500000000007</v>
      </c>
      <c r="E97" s="18">
        <f t="shared" si="10"/>
        <v>-1451.3888888888812</v>
      </c>
      <c r="F97" s="21">
        <f t="shared" si="7"/>
        <v>13888.888888888889</v>
      </c>
      <c r="G97" s="22"/>
      <c r="H97" s="21">
        <f t="shared" si="11"/>
        <v>-166666.66666666584</v>
      </c>
      <c r="I97" s="21">
        <f t="shared" si="12"/>
        <v>0</v>
      </c>
      <c r="J97" s="22"/>
    </row>
    <row r="98" spans="2:10" x14ac:dyDescent="0.2">
      <c r="B98" s="17">
        <f t="shared" si="9"/>
        <v>85</v>
      </c>
      <c r="C98" s="20">
        <f t="shared" ca="1" si="13"/>
        <v>48680</v>
      </c>
      <c r="D98" s="21">
        <f t="shared" si="8"/>
        <v>12305.555555555564</v>
      </c>
      <c r="E98" s="18">
        <f t="shared" si="10"/>
        <v>-1583.3333333333255</v>
      </c>
      <c r="F98" s="21">
        <f t="shared" si="7"/>
        <v>13888.888888888889</v>
      </c>
      <c r="G98" s="22"/>
      <c r="H98" s="21">
        <f t="shared" si="11"/>
        <v>-180555.55555555472</v>
      </c>
      <c r="I98" s="21">
        <f t="shared" si="12"/>
        <v>0</v>
      </c>
      <c r="J98" s="22"/>
    </row>
    <row r="99" spans="2:10" x14ac:dyDescent="0.2">
      <c r="B99" s="17">
        <f t="shared" si="9"/>
        <v>86</v>
      </c>
      <c r="C99" s="20">
        <f t="shared" ca="1" si="13"/>
        <v>48710</v>
      </c>
      <c r="D99" s="21">
        <f t="shared" si="8"/>
        <v>12173.611111111119</v>
      </c>
      <c r="E99" s="18">
        <f t="shared" si="10"/>
        <v>-1715.2777777777699</v>
      </c>
      <c r="F99" s="21">
        <f t="shared" si="7"/>
        <v>13888.888888888889</v>
      </c>
      <c r="G99" s="22"/>
      <c r="H99" s="21">
        <f t="shared" si="11"/>
        <v>-194444.44444444359</v>
      </c>
      <c r="I99" s="21">
        <f t="shared" si="12"/>
        <v>0</v>
      </c>
      <c r="J99" s="22"/>
    </row>
    <row r="100" spans="2:10" x14ac:dyDescent="0.2">
      <c r="B100" s="17">
        <f t="shared" si="9"/>
        <v>87</v>
      </c>
      <c r="C100" s="20">
        <f t="shared" ca="1" si="13"/>
        <v>48741</v>
      </c>
      <c r="D100" s="21">
        <f t="shared" si="8"/>
        <v>12041.666666666675</v>
      </c>
      <c r="E100" s="18">
        <f t="shared" si="10"/>
        <v>-1847.222222222214</v>
      </c>
      <c r="F100" s="21">
        <f t="shared" si="7"/>
        <v>13888.888888888889</v>
      </c>
      <c r="G100" s="22"/>
      <c r="H100" s="21">
        <f t="shared" si="11"/>
        <v>-208333.33333333247</v>
      </c>
      <c r="I100" s="21">
        <f t="shared" si="12"/>
        <v>0</v>
      </c>
      <c r="J100" s="22"/>
    </row>
    <row r="101" spans="2:10" x14ac:dyDescent="0.2">
      <c r="B101" s="17">
        <f t="shared" si="9"/>
        <v>88</v>
      </c>
      <c r="C101" s="20">
        <f t="shared" ca="1" si="13"/>
        <v>48771</v>
      </c>
      <c r="D101" s="21">
        <f t="shared" si="8"/>
        <v>11909.72222222223</v>
      </c>
      <c r="E101" s="18">
        <f t="shared" si="10"/>
        <v>-1979.1666666666583</v>
      </c>
      <c r="F101" s="21">
        <f t="shared" si="7"/>
        <v>13888.888888888889</v>
      </c>
      <c r="G101" s="22"/>
      <c r="H101" s="21">
        <f t="shared" si="11"/>
        <v>-222222.22222222135</v>
      </c>
      <c r="I101" s="21">
        <f t="shared" si="12"/>
        <v>0</v>
      </c>
      <c r="J101" s="22"/>
    </row>
    <row r="102" spans="2:10" x14ac:dyDescent="0.2">
      <c r="B102" s="17">
        <f t="shared" si="9"/>
        <v>89</v>
      </c>
      <c r="C102" s="20">
        <f t="shared" ca="1" si="13"/>
        <v>48802</v>
      </c>
      <c r="D102" s="21">
        <f t="shared" si="8"/>
        <v>11777.777777777786</v>
      </c>
      <c r="E102" s="18">
        <f t="shared" si="10"/>
        <v>-2111.1111111111027</v>
      </c>
      <c r="F102" s="21">
        <f t="shared" si="7"/>
        <v>13888.888888888889</v>
      </c>
      <c r="G102" s="22"/>
      <c r="H102" s="21">
        <f t="shared" si="11"/>
        <v>-236111.11111111022</v>
      </c>
      <c r="I102" s="21">
        <f t="shared" si="12"/>
        <v>0</v>
      </c>
      <c r="J102" s="22"/>
    </row>
    <row r="103" spans="2:10" x14ac:dyDescent="0.2">
      <c r="B103" s="17">
        <f t="shared" si="9"/>
        <v>90</v>
      </c>
      <c r="C103" s="20">
        <f t="shared" ca="1" si="13"/>
        <v>48833</v>
      </c>
      <c r="D103" s="21">
        <f t="shared" si="8"/>
        <v>11645.833333333341</v>
      </c>
      <c r="E103" s="18">
        <f t="shared" si="10"/>
        <v>-2243.055555555547</v>
      </c>
      <c r="F103" s="21">
        <f t="shared" si="7"/>
        <v>13888.888888888889</v>
      </c>
      <c r="G103" s="22"/>
      <c r="H103" s="21">
        <f t="shared" si="11"/>
        <v>-249999.9999999991</v>
      </c>
      <c r="I103" s="21">
        <f t="shared" si="12"/>
        <v>0</v>
      </c>
      <c r="J103" s="22"/>
    </row>
    <row r="104" spans="2:10" x14ac:dyDescent="0.2">
      <c r="B104" s="17">
        <f t="shared" si="9"/>
        <v>91</v>
      </c>
      <c r="C104" s="20">
        <f t="shared" ca="1" si="13"/>
        <v>48863</v>
      </c>
      <c r="D104" s="21">
        <f t="shared" si="8"/>
        <v>11513.888888888898</v>
      </c>
      <c r="E104" s="18">
        <f t="shared" si="10"/>
        <v>-2374.9999999999914</v>
      </c>
      <c r="F104" s="21">
        <f t="shared" si="7"/>
        <v>13888.888888888889</v>
      </c>
      <c r="G104" s="22"/>
      <c r="H104" s="21">
        <f t="shared" si="11"/>
        <v>-263888.888888888</v>
      </c>
      <c r="I104" s="21">
        <f t="shared" si="12"/>
        <v>0</v>
      </c>
      <c r="J104" s="22"/>
    </row>
    <row r="105" spans="2:10" x14ac:dyDescent="0.2">
      <c r="B105" s="17">
        <f t="shared" si="9"/>
        <v>92</v>
      </c>
      <c r="C105" s="20">
        <f t="shared" ca="1" si="13"/>
        <v>48894</v>
      </c>
      <c r="D105" s="21">
        <f t="shared" si="8"/>
        <v>11381.944444444453</v>
      </c>
      <c r="E105" s="18">
        <f t="shared" si="10"/>
        <v>-2506.9444444444362</v>
      </c>
      <c r="F105" s="21">
        <f t="shared" si="7"/>
        <v>13888.888888888889</v>
      </c>
      <c r="G105" s="22"/>
      <c r="H105" s="21">
        <f t="shared" si="11"/>
        <v>-277777.77777777688</v>
      </c>
      <c r="I105" s="21">
        <f t="shared" si="12"/>
        <v>0</v>
      </c>
      <c r="J105" s="22"/>
    </row>
    <row r="106" spans="2:10" x14ac:dyDescent="0.2">
      <c r="B106" s="17">
        <f t="shared" si="9"/>
        <v>93</v>
      </c>
      <c r="C106" s="20">
        <f t="shared" ca="1" si="13"/>
        <v>48924</v>
      </c>
      <c r="D106" s="21">
        <f t="shared" si="8"/>
        <v>11250.000000000007</v>
      </c>
      <c r="E106" s="18">
        <f t="shared" si="10"/>
        <v>-2638.8888888888805</v>
      </c>
      <c r="F106" s="21">
        <f t="shared" si="7"/>
        <v>13888.888888888889</v>
      </c>
      <c r="G106" s="22"/>
      <c r="H106" s="21">
        <f t="shared" si="11"/>
        <v>-291666.66666666575</v>
      </c>
      <c r="I106" s="21">
        <f t="shared" si="12"/>
        <v>0</v>
      </c>
      <c r="J106" s="22"/>
    </row>
    <row r="107" spans="2:10" x14ac:dyDescent="0.2">
      <c r="B107" s="17">
        <f t="shared" si="9"/>
        <v>94</v>
      </c>
      <c r="C107" s="20">
        <f t="shared" ca="1" si="13"/>
        <v>48955</v>
      </c>
      <c r="D107" s="21">
        <f t="shared" si="8"/>
        <v>11118.055555555564</v>
      </c>
      <c r="E107" s="18">
        <f t="shared" si="10"/>
        <v>-2770.8333333333244</v>
      </c>
      <c r="F107" s="21">
        <f t="shared" si="7"/>
        <v>13888.888888888889</v>
      </c>
      <c r="G107" s="22"/>
      <c r="H107" s="21">
        <f t="shared" si="11"/>
        <v>-305555.55555555463</v>
      </c>
      <c r="I107" s="21">
        <f t="shared" si="12"/>
        <v>0</v>
      </c>
      <c r="J107" s="22"/>
    </row>
    <row r="108" spans="2:10" x14ac:dyDescent="0.2">
      <c r="B108" s="17">
        <f t="shared" si="9"/>
        <v>95</v>
      </c>
      <c r="C108" s="20">
        <f t="shared" ca="1" si="13"/>
        <v>48986</v>
      </c>
      <c r="D108" s="21">
        <f t="shared" si="8"/>
        <v>10986.11111111112</v>
      </c>
      <c r="E108" s="18">
        <f t="shared" si="10"/>
        <v>-2902.7777777777687</v>
      </c>
      <c r="F108" s="21">
        <f t="shared" si="7"/>
        <v>13888.888888888889</v>
      </c>
      <c r="G108" s="22"/>
      <c r="H108" s="21">
        <f t="shared" si="11"/>
        <v>-319444.44444444351</v>
      </c>
      <c r="I108" s="21">
        <f t="shared" si="12"/>
        <v>0</v>
      </c>
      <c r="J108" s="22"/>
    </row>
    <row r="109" spans="2:10" x14ac:dyDescent="0.2">
      <c r="B109" s="17">
        <f t="shared" si="9"/>
        <v>96</v>
      </c>
      <c r="C109" s="20">
        <f t="shared" ca="1" si="13"/>
        <v>49015</v>
      </c>
      <c r="D109" s="21">
        <f t="shared" si="8"/>
        <v>10854.166666666675</v>
      </c>
      <c r="E109" s="18">
        <f t="shared" si="10"/>
        <v>-3034.7222222222131</v>
      </c>
      <c r="F109" s="21">
        <f t="shared" si="7"/>
        <v>13888.888888888889</v>
      </c>
      <c r="G109" s="22"/>
      <c r="H109" s="21">
        <f t="shared" si="11"/>
        <v>-333333.33333333238</v>
      </c>
      <c r="I109" s="21">
        <f t="shared" si="12"/>
        <v>0</v>
      </c>
      <c r="J109" s="22"/>
    </row>
    <row r="110" spans="2:10" x14ac:dyDescent="0.2">
      <c r="B110" s="17">
        <f t="shared" si="9"/>
        <v>97</v>
      </c>
      <c r="C110" s="20">
        <f t="shared" ca="1" si="13"/>
        <v>49046</v>
      </c>
      <c r="D110" s="21">
        <f t="shared" si="8"/>
        <v>10722.222222222232</v>
      </c>
      <c r="E110" s="18">
        <f t="shared" si="10"/>
        <v>-3166.6666666666574</v>
      </c>
      <c r="F110" s="21">
        <f t="shared" si="7"/>
        <v>13888.888888888889</v>
      </c>
      <c r="G110" s="22"/>
      <c r="H110" s="21">
        <f t="shared" si="11"/>
        <v>-347222.22222222126</v>
      </c>
      <c r="I110" s="21">
        <f t="shared" si="12"/>
        <v>0</v>
      </c>
      <c r="J110" s="22"/>
    </row>
    <row r="111" spans="2:10" x14ac:dyDescent="0.2">
      <c r="B111" s="17">
        <f t="shared" si="9"/>
        <v>98</v>
      </c>
      <c r="C111" s="20">
        <f t="shared" ca="1" si="13"/>
        <v>49076</v>
      </c>
      <c r="D111" s="21">
        <f t="shared" si="8"/>
        <v>10590.277777777786</v>
      </c>
      <c r="E111" s="18">
        <f t="shared" si="10"/>
        <v>-3298.6111111111018</v>
      </c>
      <c r="F111" s="21">
        <f t="shared" si="7"/>
        <v>13888.888888888889</v>
      </c>
      <c r="G111" s="22"/>
      <c r="H111" s="21">
        <f t="shared" si="11"/>
        <v>-361111.11111111013</v>
      </c>
      <c r="I111" s="21">
        <f t="shared" si="12"/>
        <v>0</v>
      </c>
      <c r="J111" s="22"/>
    </row>
    <row r="112" spans="2:10" x14ac:dyDescent="0.2">
      <c r="B112" s="38">
        <f t="shared" si="9"/>
        <v>99</v>
      </c>
      <c r="C112" s="39">
        <f t="shared" ca="1" si="13"/>
        <v>49107</v>
      </c>
      <c r="D112" s="21">
        <f t="shared" si="8"/>
        <v>10458.333333333343</v>
      </c>
      <c r="E112" s="18">
        <f t="shared" si="10"/>
        <v>-3430.5555555555461</v>
      </c>
      <c r="F112" s="21">
        <f t="shared" si="7"/>
        <v>13888.888888888889</v>
      </c>
      <c r="G112" s="22"/>
      <c r="H112" s="21">
        <f t="shared" si="11"/>
        <v>-374999.99999999901</v>
      </c>
      <c r="I112" s="21">
        <f t="shared" si="12"/>
        <v>0</v>
      </c>
      <c r="J112" s="22"/>
    </row>
    <row r="113" spans="2:10" x14ac:dyDescent="0.2">
      <c r="B113" s="38">
        <f t="shared" si="9"/>
        <v>100</v>
      </c>
      <c r="C113" s="39">
        <f t="shared" ca="1" si="13"/>
        <v>49137</v>
      </c>
      <c r="D113" s="21">
        <f t="shared" si="8"/>
        <v>10326.388888888898</v>
      </c>
      <c r="E113" s="18">
        <f t="shared" si="10"/>
        <v>-3562.4999999999905</v>
      </c>
      <c r="F113" s="21">
        <f t="shared" si="7"/>
        <v>13888.888888888889</v>
      </c>
      <c r="G113" s="22"/>
      <c r="H113" s="21">
        <f t="shared" si="11"/>
        <v>-388888.88888888789</v>
      </c>
      <c r="I113" s="21">
        <f t="shared" si="12"/>
        <v>0</v>
      </c>
      <c r="J113" s="22"/>
    </row>
    <row r="114" spans="2:10" x14ac:dyDescent="0.2">
      <c r="B114" s="38">
        <f t="shared" si="9"/>
        <v>101</v>
      </c>
      <c r="C114" s="39">
        <f t="shared" ca="1" si="13"/>
        <v>49168</v>
      </c>
      <c r="D114" s="21">
        <f t="shared" si="8"/>
        <v>10194.444444444454</v>
      </c>
      <c r="E114" s="18">
        <f t="shared" si="10"/>
        <v>-3694.4444444444348</v>
      </c>
      <c r="F114" s="21">
        <f t="shared" si="7"/>
        <v>13888.888888888889</v>
      </c>
      <c r="G114" s="22"/>
      <c r="H114" s="21">
        <f t="shared" si="11"/>
        <v>-402777.77777777676</v>
      </c>
      <c r="I114" s="21">
        <f t="shared" si="12"/>
        <v>0</v>
      </c>
      <c r="J114" s="22"/>
    </row>
    <row r="115" spans="2:10" x14ac:dyDescent="0.2">
      <c r="B115" s="38">
        <f t="shared" si="9"/>
        <v>102</v>
      </c>
      <c r="C115" s="39">
        <f t="shared" ca="1" si="13"/>
        <v>49199</v>
      </c>
      <c r="D115" s="21">
        <f t="shared" si="8"/>
        <v>10062.500000000009</v>
      </c>
      <c r="E115" s="18">
        <f t="shared" si="10"/>
        <v>-3826.3888888888791</v>
      </c>
      <c r="F115" s="21">
        <f t="shared" si="7"/>
        <v>13888.888888888889</v>
      </c>
      <c r="G115" s="22"/>
      <c r="H115" s="21">
        <f t="shared" si="11"/>
        <v>-416666.66666666564</v>
      </c>
      <c r="I115" s="21">
        <f t="shared" si="12"/>
        <v>0</v>
      </c>
      <c r="J115" s="22"/>
    </row>
    <row r="116" spans="2:10" x14ac:dyDescent="0.2">
      <c r="B116" s="38">
        <f t="shared" si="9"/>
        <v>103</v>
      </c>
      <c r="C116" s="39">
        <f t="shared" ca="1" si="13"/>
        <v>49229</v>
      </c>
      <c r="D116" s="21">
        <f t="shared" si="8"/>
        <v>9930.5555555555657</v>
      </c>
      <c r="E116" s="18">
        <f t="shared" si="10"/>
        <v>-3958.3333333333235</v>
      </c>
      <c r="F116" s="21">
        <f t="shared" si="7"/>
        <v>13888.888888888889</v>
      </c>
      <c r="G116" s="22"/>
      <c r="H116" s="21">
        <f t="shared" si="11"/>
        <v>-430555.55555555451</v>
      </c>
      <c r="I116" s="21">
        <f t="shared" si="12"/>
        <v>0</v>
      </c>
      <c r="J116" s="22"/>
    </row>
    <row r="117" spans="2:10" x14ac:dyDescent="0.2">
      <c r="B117" s="38">
        <f t="shared" si="9"/>
        <v>104</v>
      </c>
      <c r="C117" s="39">
        <f t="shared" ca="1" si="13"/>
        <v>49260</v>
      </c>
      <c r="D117" s="21">
        <f t="shared" si="8"/>
        <v>9798.6111111111204</v>
      </c>
      <c r="E117" s="18">
        <f t="shared" si="10"/>
        <v>-4090.2777777777678</v>
      </c>
      <c r="F117" s="21">
        <f t="shared" si="7"/>
        <v>13888.888888888889</v>
      </c>
      <c r="G117" s="22"/>
      <c r="H117" s="21">
        <f t="shared" si="11"/>
        <v>-444444.44444444339</v>
      </c>
      <c r="I117" s="21">
        <f t="shared" si="12"/>
        <v>0</v>
      </c>
      <c r="J117" s="22"/>
    </row>
    <row r="118" spans="2:10" x14ac:dyDescent="0.2">
      <c r="B118" s="38">
        <f t="shared" si="9"/>
        <v>105</v>
      </c>
      <c r="C118" s="39">
        <f t="shared" ca="1" si="13"/>
        <v>49290</v>
      </c>
      <c r="D118" s="21">
        <f t="shared" si="8"/>
        <v>9666.666666666677</v>
      </c>
      <c r="E118" s="18">
        <f t="shared" si="10"/>
        <v>-4222.2222222222117</v>
      </c>
      <c r="F118" s="21">
        <f t="shared" si="7"/>
        <v>13888.888888888889</v>
      </c>
      <c r="G118" s="22"/>
      <c r="H118" s="21">
        <f t="shared" si="11"/>
        <v>-458333.33333333227</v>
      </c>
      <c r="I118" s="21">
        <f t="shared" si="12"/>
        <v>0</v>
      </c>
      <c r="J118" s="22"/>
    </row>
    <row r="119" spans="2:10" x14ac:dyDescent="0.2">
      <c r="B119" s="38">
        <f t="shared" si="9"/>
        <v>106</v>
      </c>
      <c r="C119" s="39">
        <f t="shared" ca="1" si="13"/>
        <v>49321</v>
      </c>
      <c r="D119" s="21">
        <f t="shared" si="8"/>
        <v>9534.7222222222335</v>
      </c>
      <c r="E119" s="18">
        <f t="shared" si="10"/>
        <v>-4354.1666666666561</v>
      </c>
      <c r="F119" s="21">
        <f t="shared" si="7"/>
        <v>13888.888888888889</v>
      </c>
      <c r="G119" s="22"/>
      <c r="H119" s="21">
        <f t="shared" si="11"/>
        <v>-472222.22222222114</v>
      </c>
      <c r="I119" s="21">
        <f t="shared" si="12"/>
        <v>0</v>
      </c>
      <c r="J119" s="22"/>
    </row>
    <row r="120" spans="2:10" x14ac:dyDescent="0.2">
      <c r="B120" s="38">
        <f t="shared" si="9"/>
        <v>107</v>
      </c>
      <c r="C120" s="39">
        <f t="shared" ca="1" si="13"/>
        <v>49352</v>
      </c>
      <c r="D120" s="21">
        <f t="shared" si="8"/>
        <v>9402.7777777777883</v>
      </c>
      <c r="E120" s="18">
        <f t="shared" si="10"/>
        <v>-4486.1111111111004</v>
      </c>
      <c r="F120" s="21">
        <f t="shared" si="7"/>
        <v>13888.888888888889</v>
      </c>
      <c r="G120" s="22"/>
      <c r="H120" s="21">
        <f t="shared" si="11"/>
        <v>-486111.11111111002</v>
      </c>
      <c r="I120" s="21">
        <f t="shared" si="12"/>
        <v>0</v>
      </c>
      <c r="J120" s="22"/>
    </row>
    <row r="121" spans="2:10" x14ac:dyDescent="0.2">
      <c r="B121" s="38">
        <f t="shared" si="9"/>
        <v>108</v>
      </c>
      <c r="C121" s="39">
        <f t="shared" ca="1" si="13"/>
        <v>49381</v>
      </c>
      <c r="D121" s="21">
        <f t="shared" si="8"/>
        <v>9270.833333333343</v>
      </c>
      <c r="E121" s="18">
        <f t="shared" si="10"/>
        <v>-4618.0555555555447</v>
      </c>
      <c r="F121" s="21">
        <f t="shared" si="7"/>
        <v>13888.888888888889</v>
      </c>
      <c r="G121" s="22"/>
      <c r="H121" s="21">
        <f t="shared" si="11"/>
        <v>-499999.99999999889</v>
      </c>
      <c r="I121" s="21">
        <f t="shared" si="12"/>
        <v>0</v>
      </c>
      <c r="J121" s="22"/>
    </row>
    <row r="122" spans="2:10" x14ac:dyDescent="0.2">
      <c r="B122" s="38">
        <f t="shared" si="9"/>
        <v>109</v>
      </c>
      <c r="C122" s="39">
        <f t="shared" ca="1" si="13"/>
        <v>49412</v>
      </c>
      <c r="D122" s="21">
        <f t="shared" si="8"/>
        <v>9138.8888888888996</v>
      </c>
      <c r="E122" s="18">
        <f t="shared" si="10"/>
        <v>-4749.9999999999891</v>
      </c>
      <c r="F122" s="21">
        <f t="shared" si="7"/>
        <v>13888.888888888889</v>
      </c>
      <c r="G122" s="22"/>
      <c r="H122" s="21">
        <f t="shared" si="11"/>
        <v>-513888.88888888777</v>
      </c>
      <c r="I122" s="21">
        <f t="shared" si="12"/>
        <v>0</v>
      </c>
      <c r="J122" s="22"/>
    </row>
    <row r="123" spans="2:10" x14ac:dyDescent="0.2">
      <c r="B123" s="38">
        <f t="shared" si="9"/>
        <v>110</v>
      </c>
      <c r="C123" s="39">
        <f t="shared" ca="1" si="13"/>
        <v>49442</v>
      </c>
      <c r="D123" s="21">
        <f t="shared" si="8"/>
        <v>9006.9444444444562</v>
      </c>
      <c r="E123" s="18">
        <f t="shared" si="10"/>
        <v>-4881.9444444444334</v>
      </c>
      <c r="F123" s="21">
        <f t="shared" si="7"/>
        <v>13888.888888888889</v>
      </c>
      <c r="G123" s="22"/>
      <c r="H123" s="21">
        <f t="shared" si="11"/>
        <v>-527777.7777777767</v>
      </c>
      <c r="I123" s="21">
        <f t="shared" si="12"/>
        <v>0</v>
      </c>
      <c r="J123" s="22"/>
    </row>
    <row r="124" spans="2:10" x14ac:dyDescent="0.2">
      <c r="B124" s="38">
        <f t="shared" si="9"/>
        <v>111</v>
      </c>
      <c r="C124" s="39">
        <f t="shared" ca="1" si="13"/>
        <v>49473</v>
      </c>
      <c r="D124" s="21">
        <f t="shared" si="8"/>
        <v>8875.0000000000109</v>
      </c>
      <c r="E124" s="18">
        <f t="shared" si="10"/>
        <v>-5013.8888888888787</v>
      </c>
      <c r="F124" s="21">
        <f t="shared" si="7"/>
        <v>13888.888888888889</v>
      </c>
      <c r="G124" s="22"/>
      <c r="H124" s="21">
        <f t="shared" si="11"/>
        <v>-541666.66666666558</v>
      </c>
      <c r="I124" s="21">
        <f t="shared" si="12"/>
        <v>0</v>
      </c>
      <c r="J124" s="22"/>
    </row>
    <row r="125" spans="2:10" x14ac:dyDescent="0.2">
      <c r="B125" s="38">
        <f t="shared" si="9"/>
        <v>112</v>
      </c>
      <c r="C125" s="39">
        <f t="shared" ca="1" si="13"/>
        <v>49503</v>
      </c>
      <c r="D125" s="21">
        <f t="shared" si="8"/>
        <v>8743.0555555555657</v>
      </c>
      <c r="E125" s="18">
        <f t="shared" si="10"/>
        <v>-5145.833333333323</v>
      </c>
      <c r="F125" s="21">
        <f t="shared" si="7"/>
        <v>13888.888888888889</v>
      </c>
      <c r="G125" s="22"/>
      <c r="H125" s="21">
        <f t="shared" si="11"/>
        <v>-555555.55555555446</v>
      </c>
      <c r="I125" s="21">
        <f t="shared" si="12"/>
        <v>0</v>
      </c>
      <c r="J125" s="22"/>
    </row>
    <row r="126" spans="2:10" x14ac:dyDescent="0.2">
      <c r="B126" s="38">
        <f t="shared" si="9"/>
        <v>113</v>
      </c>
      <c r="C126" s="39">
        <f t="shared" ca="1" si="13"/>
        <v>49534</v>
      </c>
      <c r="D126" s="21">
        <f t="shared" si="8"/>
        <v>8611.1111111111204</v>
      </c>
      <c r="E126" s="18">
        <f t="shared" si="10"/>
        <v>-5277.7777777777674</v>
      </c>
      <c r="F126" s="21">
        <f t="shared" si="7"/>
        <v>13888.888888888889</v>
      </c>
      <c r="G126" s="22"/>
      <c r="H126" s="21">
        <f t="shared" si="11"/>
        <v>-569444.44444444333</v>
      </c>
      <c r="I126" s="21">
        <f t="shared" si="12"/>
        <v>0</v>
      </c>
      <c r="J126" s="22"/>
    </row>
    <row r="127" spans="2:10" x14ac:dyDescent="0.2">
      <c r="B127" s="38">
        <f t="shared" si="9"/>
        <v>114</v>
      </c>
      <c r="C127" s="39">
        <f t="shared" ca="1" si="13"/>
        <v>49565</v>
      </c>
      <c r="D127" s="21">
        <f t="shared" si="8"/>
        <v>8479.166666666677</v>
      </c>
      <c r="E127" s="18">
        <f t="shared" si="10"/>
        <v>-5409.7222222222117</v>
      </c>
      <c r="F127" s="21">
        <f t="shared" si="7"/>
        <v>13888.888888888889</v>
      </c>
      <c r="G127" s="22"/>
      <c r="H127" s="21">
        <f t="shared" si="11"/>
        <v>-583333.33333333221</v>
      </c>
      <c r="I127" s="21">
        <f t="shared" si="12"/>
        <v>0</v>
      </c>
      <c r="J127" s="22"/>
    </row>
    <row r="128" spans="2:10" x14ac:dyDescent="0.2">
      <c r="B128" s="38">
        <f t="shared" si="9"/>
        <v>115</v>
      </c>
      <c r="C128" s="39">
        <f t="shared" ca="1" si="13"/>
        <v>49595</v>
      </c>
      <c r="D128" s="21">
        <f t="shared" si="8"/>
        <v>8347.2222222222335</v>
      </c>
      <c r="E128" s="18">
        <f t="shared" si="10"/>
        <v>-5541.6666666666561</v>
      </c>
      <c r="F128" s="21">
        <f t="shared" si="7"/>
        <v>13888.888888888889</v>
      </c>
      <c r="G128" s="22"/>
      <c r="H128" s="21">
        <f t="shared" si="11"/>
        <v>-597222.22222222108</v>
      </c>
      <c r="I128" s="21">
        <f t="shared" si="12"/>
        <v>0</v>
      </c>
      <c r="J128" s="22"/>
    </row>
    <row r="129" spans="2:10" x14ac:dyDescent="0.2">
      <c r="B129" s="38">
        <f t="shared" si="9"/>
        <v>116</v>
      </c>
      <c r="C129" s="39">
        <f t="shared" ca="1" si="13"/>
        <v>49626</v>
      </c>
      <c r="D129" s="21">
        <f t="shared" si="8"/>
        <v>8215.2777777777883</v>
      </c>
      <c r="E129" s="18">
        <f t="shared" si="10"/>
        <v>-5673.6111111111004</v>
      </c>
      <c r="F129" s="21">
        <f t="shared" si="7"/>
        <v>13888.888888888889</v>
      </c>
      <c r="G129" s="22"/>
      <c r="H129" s="21">
        <f t="shared" si="11"/>
        <v>-611111.11111110996</v>
      </c>
      <c r="I129" s="21">
        <f t="shared" si="12"/>
        <v>0</v>
      </c>
      <c r="J129" s="22"/>
    </row>
    <row r="130" spans="2:10" x14ac:dyDescent="0.2">
      <c r="B130" s="38">
        <f t="shared" si="9"/>
        <v>117</v>
      </c>
      <c r="C130" s="39">
        <f t="shared" ca="1" si="13"/>
        <v>49656</v>
      </c>
      <c r="D130" s="21">
        <f t="shared" si="8"/>
        <v>8083.3333333333439</v>
      </c>
      <c r="E130" s="18">
        <f t="shared" si="10"/>
        <v>-5805.5555555555447</v>
      </c>
      <c r="F130" s="21">
        <f t="shared" si="7"/>
        <v>13888.888888888889</v>
      </c>
      <c r="G130" s="22"/>
      <c r="H130" s="21">
        <f t="shared" si="11"/>
        <v>-624999.99999999884</v>
      </c>
      <c r="I130" s="21">
        <f t="shared" si="12"/>
        <v>0</v>
      </c>
      <c r="J130" s="22"/>
    </row>
    <row r="131" spans="2:10" x14ac:dyDescent="0.2">
      <c r="B131" s="38">
        <f t="shared" si="9"/>
        <v>118</v>
      </c>
      <c r="C131" s="39">
        <f t="shared" ca="1" si="13"/>
        <v>49687</v>
      </c>
      <c r="D131" s="21">
        <f t="shared" si="8"/>
        <v>7951.3888888888996</v>
      </c>
      <c r="E131" s="18">
        <f t="shared" si="10"/>
        <v>-5937.4999999999891</v>
      </c>
      <c r="F131" s="21">
        <f t="shared" si="7"/>
        <v>13888.888888888889</v>
      </c>
      <c r="G131" s="22"/>
      <c r="H131" s="21">
        <f>(H130-F131-G131)</f>
        <v>-638888.88888888771</v>
      </c>
      <c r="I131" s="21">
        <f t="shared" si="12"/>
        <v>0</v>
      </c>
      <c r="J131" s="22"/>
    </row>
    <row r="132" spans="2:10" x14ac:dyDescent="0.2">
      <c r="B132" s="38">
        <f t="shared" si="9"/>
        <v>119</v>
      </c>
      <c r="C132" s="39">
        <f t="shared" ca="1" si="13"/>
        <v>49718</v>
      </c>
      <c r="D132" s="21">
        <f t="shared" si="8"/>
        <v>7819.4444444444553</v>
      </c>
      <c r="E132" s="18">
        <f t="shared" si="10"/>
        <v>-6069.4444444444334</v>
      </c>
      <c r="F132" s="21">
        <f t="shared" si="7"/>
        <v>13888.888888888889</v>
      </c>
      <c r="G132" s="22"/>
      <c r="H132" s="21">
        <f t="shared" si="11"/>
        <v>-652777.77777777659</v>
      </c>
      <c r="I132" s="21">
        <f t="shared" si="12"/>
        <v>0</v>
      </c>
      <c r="J132" s="22"/>
    </row>
    <row r="133" spans="2:10" x14ac:dyDescent="0.2">
      <c r="B133" s="38">
        <f t="shared" si="9"/>
        <v>120</v>
      </c>
      <c r="C133" s="39">
        <f t="shared" ca="1" si="13"/>
        <v>49747</v>
      </c>
      <c r="D133" s="21">
        <f t="shared" si="8"/>
        <v>7687.5000000000109</v>
      </c>
      <c r="E133" s="18">
        <f t="shared" si="10"/>
        <v>-6201.3888888888778</v>
      </c>
      <c r="F133" s="21">
        <f t="shared" si="7"/>
        <v>13888.888888888889</v>
      </c>
      <c r="G133" s="22"/>
      <c r="H133" s="21">
        <f t="shared" si="11"/>
        <v>-666666.66666666546</v>
      </c>
      <c r="I133" s="21">
        <f t="shared" si="12"/>
        <v>0</v>
      </c>
      <c r="J133" s="22"/>
    </row>
  </sheetData>
  <sheetProtection algorithmName="SHA-512" hashValue="IEw2dmsL+iXa2hmaSogmhgDp/lT6Sl4ykvC8s1YYigCs6/VWjNxs/JASrui3WmhWitKJYt5lLVM17HJgR4IaTg==" saltValue="jMFuwpi5afz6JfomueZkiw==" spinCount="100000" sheet="1" selectLockedCells="1"/>
  <mergeCells count="3">
    <mergeCell ref="L2:N2"/>
    <mergeCell ref="E5:I5"/>
    <mergeCell ref="G9:I11"/>
  </mergeCells>
  <conditionalFormatting sqref="B14:J133">
    <cfRule type="expression" dxfId="2" priority="1">
      <formula>$B14&gt;$C$8</formula>
    </cfRule>
  </conditionalFormatting>
  <conditionalFormatting sqref="D20:D133">
    <cfRule type="expression" dxfId="1" priority="3">
      <formula>$B20&gt;$C$8</formula>
    </cfRule>
  </conditionalFormatting>
  <conditionalFormatting sqref="H134:H228">
    <cfRule type="expression" dxfId="0" priority="2">
      <formula>$B134&gt;$C$8</formula>
    </cfRule>
  </conditionalFormatting>
  <pageMargins left="0.35433070866141736" right="0.35433070866141736" top="0.78740157480314965" bottom="0.78740157480314965" header="0.51181102362204722" footer="0.51181102362204722"/>
  <pageSetup scale="70" orientation="portrait" r:id="rId1"/>
  <headerFooter alignWithMargins="0">
    <oddHeader>&amp;A</oddHeader>
    <oddFooter>Página 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4694D9A652A43B275EA5FC91D33CA" ma:contentTypeVersion="16" ma:contentTypeDescription="Crear nuevo documento." ma:contentTypeScope="" ma:versionID="5679e09f9eb0e64caecb515cafd89eb3">
  <xsd:schema xmlns:xsd="http://www.w3.org/2001/XMLSchema" xmlns:xs="http://www.w3.org/2001/XMLSchema" xmlns:p="http://schemas.microsoft.com/office/2006/metadata/properties" xmlns:ns2="490a5bc1-5e04-46c5-a96c-ffad8bf985f6" xmlns:ns3="38c88eed-607b-48ab-af3d-e3684b198116" targetNamespace="http://schemas.microsoft.com/office/2006/metadata/properties" ma:root="true" ma:fieldsID="afb4fc4ddb835103fe1f7abfb22e8dc2" ns2:_="" ns3:_="">
    <xsd:import namespace="490a5bc1-5e04-46c5-a96c-ffad8bf985f6"/>
    <xsd:import namespace="38c88eed-607b-48ab-af3d-e3684b198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a5bc1-5e04-46c5-a96c-ffad8bf98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192beb2-35a5-4af4-a5ae-50acbeb4e6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88eed-607b-48ab-af3d-e3684b19811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99cb071-b670-4015-baa6-a0b44215d580}" ma:internalName="TaxCatchAll" ma:showField="CatchAllData" ma:web="38c88eed-607b-48ab-af3d-e3684b198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c88eed-607b-48ab-af3d-e3684b198116" xsi:nil="true"/>
    <lcf76f155ced4ddcb4097134ff3c332f xmlns="490a5bc1-5e04-46c5-a96c-ffad8bf985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7A49D7-F821-4BE4-A046-FD63C31996AB}"/>
</file>

<file path=customXml/itemProps2.xml><?xml version="1.0" encoding="utf-8"?>
<ds:datastoreItem xmlns:ds="http://schemas.openxmlformats.org/officeDocument/2006/customXml" ds:itemID="{A287AD77-B36B-4357-9647-3ACBCF28F25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c2c4a52-bf03-483b-8d70-cf2d412c76e2"/>
    <ds:schemaRef ds:uri="http://www.w3.org/XML/1998/namespace"/>
    <ds:schemaRef ds:uri="http://purl.org/dc/dcmitype/"/>
    <ds:schemaRef ds:uri="38c88eed-607b-48ab-af3d-e3684b198116"/>
    <ds:schemaRef ds:uri="490a5bc1-5e04-46c5-a96c-ffad8bf985f6"/>
  </ds:schemaRefs>
</ds:datastoreItem>
</file>

<file path=customXml/itemProps3.xml><?xml version="1.0" encoding="utf-8"?>
<ds:datastoreItem xmlns:ds="http://schemas.openxmlformats.org/officeDocument/2006/customXml" ds:itemID="{AC0AAF7B-0DF0-4055-B268-5C8E5462E4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4305987-cf78-4f93-9d64-bf18af65397b}" enabled="0" method="" siteId="{a4305987-cf78-4f93-9d64-bf18af65397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Lineas, tasas y plazos</vt:lpstr>
      <vt:lpstr>Simulador Credito</vt:lpstr>
      <vt:lpstr>'Simulador Credito'!Área_de_impresión</vt:lpstr>
      <vt:lpstr>'Simulador Credito'!Títulos_a_imprimir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Yuranis Castilla</cp:lastModifiedBy>
  <cp:lastPrinted>2025-02-15T20:43:21Z</cp:lastPrinted>
  <dcterms:created xsi:type="dcterms:W3CDTF">2016-06-17T02:50:23Z</dcterms:created>
  <dcterms:modified xsi:type="dcterms:W3CDTF">2026-04-06T19:40:09Z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0x0101000AC4694D9A652A43B275EA5FC91D33CA</vt:lpwstr>
  </property>
  <property fmtid="{D5CDD505-2E9C-101B-9397-08002B2CF9AE}" pid="3" name="MediaServiceImageTags">
    <vt:lpwstr/>
  </property>
</Properties>
</file>