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rcas\Downloads\"/>
    </mc:Choice>
  </mc:AlternateContent>
  <xr:revisionPtr revIDLastSave="0" documentId="8_{79F822CF-1B52-4813-AEA9-C7BAF54CA81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Lineas, tasas y plazos" sheetId="1" state="hidden" r:id="rId1"/>
    <sheet name="Simulador Credito" sheetId="8" r:id="rId2"/>
  </sheets>
  <definedNames>
    <definedName name="_xlnm.Print_Area" localSheetId="1">'Simulador Credito'!$A$2:$K$114</definedName>
    <definedName name="owssvr" localSheetId="0" hidden="1">'Lineas, tasas y plazos'!$A$1:$E$13</definedName>
    <definedName name="_xlnm.Print_Titles" localSheetId="1">'Simulador Credito'!$3:$10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8" l="1"/>
  <c r="C195" i="8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B196" i="8"/>
  <c r="B190" i="8"/>
  <c r="B191" i="8" s="1"/>
  <c r="C190" i="8"/>
  <c r="C191" i="8" s="1"/>
  <c r="C192" i="8" s="1"/>
  <c r="C193" i="8" s="1"/>
  <c r="C194" i="8" s="1"/>
  <c r="B160" i="8"/>
  <c r="C160" i="8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B132" i="8"/>
  <c r="C132" i="8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B133" i="8"/>
  <c r="B134" i="8"/>
  <c r="B15" i="8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C14" i="8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G12" i="8"/>
  <c r="G9" i="8" s="1"/>
  <c r="C9" i="8"/>
  <c r="D5" i="8"/>
  <c r="D7" i="8" s="1"/>
  <c r="D8" i="8" s="1"/>
  <c r="B197" i="8" l="1"/>
  <c r="B192" i="8"/>
  <c r="B161" i="8"/>
  <c r="B135" i="8"/>
  <c r="C7" i="8"/>
  <c r="I195" i="8" s="1"/>
  <c r="I132" i="8" l="1"/>
  <c r="I190" i="8"/>
  <c r="I133" i="8"/>
  <c r="I196" i="8"/>
  <c r="I134" i="8"/>
  <c r="I191" i="8"/>
  <c r="I160" i="8"/>
  <c r="I197" i="8"/>
  <c r="B198" i="8"/>
  <c r="I192" i="8"/>
  <c r="B193" i="8"/>
  <c r="I161" i="8"/>
  <c r="B162" i="8"/>
  <c r="I135" i="8"/>
  <c r="B136" i="8"/>
  <c r="I125" i="8"/>
  <c r="I117" i="8"/>
  <c r="I109" i="8"/>
  <c r="I101" i="8"/>
  <c r="I93" i="8"/>
  <c r="I85" i="8"/>
  <c r="I77" i="8"/>
  <c r="I69" i="8"/>
  <c r="I61" i="8"/>
  <c r="I53" i="8"/>
  <c r="I45" i="8"/>
  <c r="I126" i="8"/>
  <c r="I118" i="8"/>
  <c r="I110" i="8"/>
  <c r="I102" i="8"/>
  <c r="I94" i="8"/>
  <c r="I86" i="8"/>
  <c r="I78" i="8"/>
  <c r="I70" i="8"/>
  <c r="I62" i="8"/>
  <c r="I54" i="8"/>
  <c r="I127" i="8"/>
  <c r="I119" i="8"/>
  <c r="I111" i="8"/>
  <c r="I103" i="8"/>
  <c r="I95" i="8"/>
  <c r="I87" i="8"/>
  <c r="I79" i="8"/>
  <c r="I71" i="8"/>
  <c r="I63" i="8"/>
  <c r="I55" i="8"/>
  <c r="I128" i="8"/>
  <c r="I120" i="8"/>
  <c r="I112" i="8"/>
  <c r="I104" i="8"/>
  <c r="I96" i="8"/>
  <c r="I88" i="8"/>
  <c r="I80" i="8"/>
  <c r="I72" i="8"/>
  <c r="I64" i="8"/>
  <c r="I56" i="8"/>
  <c r="I48" i="8"/>
  <c r="I40" i="8"/>
  <c r="I32" i="8"/>
  <c r="I24" i="8"/>
  <c r="I129" i="8"/>
  <c r="I121" i="8"/>
  <c r="I113" i="8"/>
  <c r="I105" i="8"/>
  <c r="I97" i="8"/>
  <c r="I89" i="8"/>
  <c r="I81" i="8"/>
  <c r="I73" i="8"/>
  <c r="I65" i="8"/>
  <c r="I57" i="8"/>
  <c r="I49" i="8"/>
  <c r="I41" i="8"/>
  <c r="I33" i="8"/>
  <c r="I25" i="8"/>
  <c r="I130" i="8"/>
  <c r="I122" i="8"/>
  <c r="I114" i="8"/>
  <c r="I106" i="8"/>
  <c r="I98" i="8"/>
  <c r="I90" i="8"/>
  <c r="I82" i="8"/>
  <c r="I74" i="8"/>
  <c r="I66" i="8"/>
  <c r="I58" i="8"/>
  <c r="I50" i="8"/>
  <c r="I42" i="8"/>
  <c r="I34" i="8"/>
  <c r="I26" i="8"/>
  <c r="I131" i="8"/>
  <c r="I123" i="8"/>
  <c r="I115" i="8"/>
  <c r="I107" i="8"/>
  <c r="I99" i="8"/>
  <c r="I91" i="8"/>
  <c r="I83" i="8"/>
  <c r="I75" i="8"/>
  <c r="I67" i="8"/>
  <c r="I59" i="8"/>
  <c r="I51" i="8"/>
  <c r="I43" i="8"/>
  <c r="I35" i="8"/>
  <c r="I27" i="8"/>
  <c r="I92" i="8"/>
  <c r="I60" i="8"/>
  <c r="I100" i="8"/>
  <c r="I68" i="8"/>
  <c r="I46" i="8"/>
  <c r="I14" i="8"/>
  <c r="K10" i="8"/>
  <c r="K8" i="8" s="1"/>
  <c r="S8" i="8" s="1"/>
  <c r="I39" i="8"/>
  <c r="I37" i="8"/>
  <c r="I31" i="8"/>
  <c r="I29" i="8"/>
  <c r="I23" i="8"/>
  <c r="I15" i="8"/>
  <c r="I18" i="8"/>
  <c r="I108" i="8"/>
  <c r="I76" i="8"/>
  <c r="I21" i="8"/>
  <c r="I16" i="8"/>
  <c r="I124" i="8"/>
  <c r="I44" i="8"/>
  <c r="I20" i="8"/>
  <c r="I17" i="8"/>
  <c r="E14" i="8"/>
  <c r="I116" i="8"/>
  <c r="I84" i="8"/>
  <c r="I52" i="8"/>
  <c r="I36" i="8"/>
  <c r="I28" i="8"/>
  <c r="I47" i="8"/>
  <c r="I38" i="8"/>
  <c r="I30" i="8"/>
  <c r="I22" i="8"/>
  <c r="I19" i="8"/>
  <c r="I198" i="8" l="1"/>
  <c r="B199" i="8"/>
  <c r="I193" i="8"/>
  <c r="B194" i="8"/>
  <c r="I194" i="8" s="1"/>
  <c r="I162" i="8"/>
  <c r="B163" i="8"/>
  <c r="I136" i="8"/>
  <c r="B137" i="8"/>
  <c r="I199" i="8" l="1"/>
  <c r="B200" i="8"/>
  <c r="I163" i="8"/>
  <c r="B164" i="8"/>
  <c r="I137" i="8"/>
  <c r="B138" i="8"/>
  <c r="I200" i="8" l="1"/>
  <c r="B201" i="8"/>
  <c r="B165" i="8"/>
  <c r="I164" i="8"/>
  <c r="I138" i="8"/>
  <c r="B139" i="8"/>
  <c r="I201" i="8" l="1"/>
  <c r="B202" i="8"/>
  <c r="I165" i="8"/>
  <c r="B166" i="8"/>
  <c r="B140" i="8"/>
  <c r="I139" i="8"/>
  <c r="B203" i="8" l="1"/>
  <c r="I202" i="8"/>
  <c r="I166" i="8"/>
  <c r="B167" i="8"/>
  <c r="B141" i="8"/>
  <c r="I140" i="8"/>
  <c r="B204" i="8" l="1"/>
  <c r="I203" i="8"/>
  <c r="B168" i="8"/>
  <c r="I167" i="8"/>
  <c r="I141" i="8"/>
  <c r="B142" i="8"/>
  <c r="I204" i="8" l="1"/>
  <c r="B205" i="8"/>
  <c r="I168" i="8"/>
  <c r="B169" i="8"/>
  <c r="I142" i="8"/>
  <c r="B143" i="8"/>
  <c r="I205" i="8" l="1"/>
  <c r="B206" i="8"/>
  <c r="B170" i="8"/>
  <c r="I169" i="8"/>
  <c r="I143" i="8"/>
  <c r="B144" i="8"/>
  <c r="I206" i="8" l="1"/>
  <c r="B207" i="8"/>
  <c r="I170" i="8"/>
  <c r="B171" i="8"/>
  <c r="I144" i="8"/>
  <c r="B145" i="8"/>
  <c r="I207" i="8" l="1"/>
  <c r="B208" i="8"/>
  <c r="I171" i="8"/>
  <c r="B172" i="8"/>
  <c r="I145" i="8"/>
  <c r="B146" i="8"/>
  <c r="I208" i="8" l="1"/>
  <c r="B209" i="8"/>
  <c r="B173" i="8"/>
  <c r="I172" i="8"/>
  <c r="I146" i="8"/>
  <c r="B147" i="8"/>
  <c r="I209" i="8" l="1"/>
  <c r="B210" i="8"/>
  <c r="I173" i="8"/>
  <c r="B174" i="8"/>
  <c r="B148" i="8"/>
  <c r="I147" i="8"/>
  <c r="B211" i="8" l="1"/>
  <c r="I210" i="8"/>
  <c r="I174" i="8"/>
  <c r="B175" i="8"/>
  <c r="I148" i="8"/>
  <c r="B149" i="8"/>
  <c r="B212" i="8" l="1"/>
  <c r="I211" i="8"/>
  <c r="B176" i="8"/>
  <c r="I175" i="8"/>
  <c r="I149" i="8"/>
  <c r="B150" i="8"/>
  <c r="I212" i="8" l="1"/>
  <c r="B213" i="8"/>
  <c r="I176" i="8"/>
  <c r="B177" i="8"/>
  <c r="I150" i="8"/>
  <c r="B151" i="8"/>
  <c r="I213" i="8" l="1"/>
  <c r="B214" i="8"/>
  <c r="B178" i="8"/>
  <c r="I177" i="8"/>
  <c r="I151" i="8"/>
  <c r="B152" i="8"/>
  <c r="I214" i="8" l="1"/>
  <c r="B215" i="8"/>
  <c r="I178" i="8"/>
  <c r="B179" i="8"/>
  <c r="I152" i="8"/>
  <c r="B153" i="8"/>
  <c r="I215" i="8" l="1"/>
  <c r="B216" i="8"/>
  <c r="I179" i="8"/>
  <c r="B180" i="8"/>
  <c r="I153" i="8"/>
  <c r="B154" i="8"/>
  <c r="I216" i="8" l="1"/>
  <c r="B217" i="8"/>
  <c r="B181" i="8"/>
  <c r="I180" i="8"/>
  <c r="I154" i="8"/>
  <c r="B155" i="8"/>
  <c r="I217" i="8" l="1"/>
  <c r="B218" i="8"/>
  <c r="I181" i="8"/>
  <c r="B182" i="8"/>
  <c r="B156" i="8"/>
  <c r="I155" i="8"/>
  <c r="B219" i="8" l="1"/>
  <c r="I218" i="8"/>
  <c r="I182" i="8"/>
  <c r="B183" i="8"/>
  <c r="I156" i="8"/>
  <c r="B157" i="8"/>
  <c r="B220" i="8" l="1"/>
  <c r="I219" i="8"/>
  <c r="B184" i="8"/>
  <c r="I183" i="8"/>
  <c r="I157" i="8"/>
  <c r="B158" i="8"/>
  <c r="I220" i="8" l="1"/>
  <c r="B221" i="8"/>
  <c r="I184" i="8"/>
  <c r="B185" i="8"/>
  <c r="I158" i="8"/>
  <c r="B159" i="8"/>
  <c r="I159" i="8" s="1"/>
  <c r="I221" i="8" l="1"/>
  <c r="B222" i="8"/>
  <c r="I185" i="8"/>
  <c r="B186" i="8"/>
  <c r="I222" i="8" l="1"/>
  <c r="B223" i="8"/>
  <c r="I186" i="8"/>
  <c r="B187" i="8"/>
  <c r="I223" i="8" l="1"/>
  <c r="B224" i="8"/>
  <c r="I187" i="8"/>
  <c r="B188" i="8"/>
  <c r="I224" i="8" l="1"/>
  <c r="B225" i="8"/>
  <c r="B189" i="8"/>
  <c r="I189" i="8" s="1"/>
  <c r="I188" i="8"/>
  <c r="I225" i="8" l="1"/>
  <c r="B226" i="8"/>
  <c r="B227" i="8" l="1"/>
  <c r="I226" i="8"/>
  <c r="B228" i="8" l="1"/>
  <c r="I227" i="8"/>
  <c r="I228" i="8" l="1"/>
  <c r="B229" i="8"/>
  <c r="I229" i="8" l="1"/>
  <c r="B230" i="8"/>
  <c r="I230" i="8" l="1"/>
  <c r="B231" i="8"/>
  <c r="I231" i="8" l="1"/>
  <c r="B232" i="8"/>
  <c r="I232" i="8" l="1"/>
  <c r="B233" i="8"/>
  <c r="I233" i="8" l="1"/>
  <c r="B234" i="8"/>
  <c r="B235" i="8" l="1"/>
  <c r="I234" i="8"/>
  <c r="B236" i="8" l="1"/>
  <c r="I235" i="8"/>
  <c r="I236" i="8" l="1"/>
  <c r="B237" i="8"/>
  <c r="B238" i="8" l="1"/>
  <c r="I238" i="8" s="1"/>
  <c r="I237" i="8"/>
  <c r="C10" i="8" l="1"/>
  <c r="C11" i="8" s="1"/>
  <c r="R8" i="8" l="1"/>
  <c r="R6" i="8"/>
  <c r="D197" i="8" l="1"/>
  <c r="D205" i="8"/>
  <c r="D213" i="8"/>
  <c r="D221" i="8"/>
  <c r="D229" i="8"/>
  <c r="D237" i="8"/>
  <c r="D196" i="8"/>
  <c r="D204" i="8"/>
  <c r="D212" i="8"/>
  <c r="D220" i="8"/>
  <c r="D228" i="8"/>
  <c r="D236" i="8"/>
  <c r="D195" i="8"/>
  <c r="D203" i="8"/>
  <c r="D211" i="8"/>
  <c r="D219" i="8"/>
  <c r="D227" i="8"/>
  <c r="D235" i="8"/>
  <c r="D202" i="8"/>
  <c r="D210" i="8"/>
  <c r="D218" i="8"/>
  <c r="D226" i="8"/>
  <c r="D234" i="8"/>
  <c r="D206" i="8"/>
  <c r="D214" i="8"/>
  <c r="D222" i="8"/>
  <c r="D230" i="8"/>
  <c r="D238" i="8"/>
  <c r="D201" i="8"/>
  <c r="D209" i="8"/>
  <c r="D217" i="8"/>
  <c r="D225" i="8"/>
  <c r="D233" i="8"/>
  <c r="D198" i="8"/>
  <c r="D200" i="8"/>
  <c r="D208" i="8"/>
  <c r="D216" i="8"/>
  <c r="D224" i="8"/>
  <c r="D232" i="8"/>
  <c r="D199" i="8"/>
  <c r="D207" i="8"/>
  <c r="D215" i="8"/>
  <c r="D223" i="8"/>
  <c r="D231" i="8"/>
  <c r="D170" i="8"/>
  <c r="D174" i="8"/>
  <c r="D188" i="8"/>
  <c r="D169" i="8"/>
  <c r="D133" i="8"/>
  <c r="D155" i="8"/>
  <c r="D158" i="8"/>
  <c r="D143" i="8"/>
  <c r="D178" i="8"/>
  <c r="D182" i="8"/>
  <c r="D177" i="8"/>
  <c r="D157" i="8"/>
  <c r="D136" i="8"/>
  <c r="D185" i="8"/>
  <c r="D192" i="8"/>
  <c r="D186" i="8"/>
  <c r="D172" i="8"/>
  <c r="D164" i="8"/>
  <c r="D168" i="8"/>
  <c r="D153" i="8"/>
  <c r="D139" i="8"/>
  <c r="D156" i="8"/>
  <c r="D14" i="8"/>
  <c r="F14" i="8" s="1"/>
  <c r="D187" i="8"/>
  <c r="D151" i="8"/>
  <c r="D154" i="8"/>
  <c r="D189" i="8"/>
  <c r="D150" i="8"/>
  <c r="D191" i="8"/>
  <c r="D160" i="8"/>
  <c r="D180" i="8"/>
  <c r="D163" i="8"/>
  <c r="D176" i="8"/>
  <c r="D152" i="8"/>
  <c r="K6" i="8"/>
  <c r="D146" i="8"/>
  <c r="D183" i="8"/>
  <c r="D162" i="8"/>
  <c r="D135" i="8"/>
  <c r="D141" i="8"/>
  <c r="D190" i="8"/>
  <c r="D167" i="8"/>
  <c r="D165" i="8"/>
  <c r="D171" i="8"/>
  <c r="D184" i="8"/>
  <c r="D137" i="8"/>
  <c r="D142" i="8"/>
  <c r="D147" i="8"/>
  <c r="D194" i="8"/>
  <c r="D134" i="8"/>
  <c r="D161" i="8"/>
  <c r="D138" i="8"/>
  <c r="D159" i="8"/>
  <c r="D193" i="8"/>
  <c r="D175" i="8"/>
  <c r="D173" i="8"/>
  <c r="D179" i="8"/>
  <c r="D149" i="8"/>
  <c r="D144" i="8"/>
  <c r="D148" i="8"/>
  <c r="D145" i="8"/>
  <c r="D181" i="8"/>
  <c r="D132" i="8"/>
  <c r="D166" i="8"/>
  <c r="D140" i="8"/>
  <c r="E5" i="8" l="1"/>
  <c r="H14" i="8"/>
  <c r="E15" i="8" s="1"/>
  <c r="D15" i="8" s="1"/>
  <c r="F15" i="8" s="1"/>
  <c r="H15" i="8" s="1"/>
  <c r="E16" i="8" s="1"/>
  <c r="D16" i="8" s="1"/>
  <c r="F16" i="8" s="1"/>
  <c r="H16" i="8" s="1"/>
  <c r="E17" i="8" s="1"/>
  <c r="D17" i="8" s="1"/>
  <c r="F17" i="8" s="1"/>
  <c r="H17" i="8" s="1"/>
  <c r="E18" i="8" s="1"/>
  <c r="D18" i="8" s="1"/>
  <c r="F18" i="8" s="1"/>
  <c r="H18" i="8" s="1"/>
  <c r="E19" i="8" s="1"/>
  <c r="D19" i="8" s="1"/>
  <c r="F19" i="8" s="1"/>
  <c r="H19" i="8" s="1"/>
  <c r="E20" i="8" s="1"/>
  <c r="D20" i="8" s="1"/>
  <c r="F20" i="8" s="1"/>
  <c r="H20" i="8" s="1"/>
  <c r="E21" i="8" s="1"/>
  <c r="D21" i="8" s="1"/>
  <c r="F21" i="8" s="1"/>
  <c r="H21" i="8" s="1"/>
  <c r="E22" i="8" s="1"/>
  <c r="D22" i="8" s="1"/>
  <c r="F22" i="8" s="1"/>
  <c r="H22" i="8" s="1"/>
  <c r="E23" i="8" s="1"/>
  <c r="D23" i="8" s="1"/>
  <c r="F23" i="8" s="1"/>
  <c r="H23" i="8" s="1"/>
  <c r="E24" i="8" s="1"/>
  <c r="D24" i="8" s="1"/>
  <c r="F24" i="8" s="1"/>
  <c r="H24" i="8" s="1"/>
  <c r="E25" i="8" s="1"/>
  <c r="D25" i="8" s="1"/>
  <c r="F25" i="8" s="1"/>
  <c r="H25" i="8" s="1"/>
  <c r="E26" i="8" s="1"/>
  <c r="D26" i="8" s="1"/>
  <c r="F26" i="8" s="1"/>
  <c r="H26" i="8" s="1"/>
  <c r="E27" i="8" s="1"/>
  <c r="D27" i="8" s="1"/>
  <c r="F27" i="8" s="1"/>
  <c r="H27" i="8" s="1"/>
  <c r="E28" i="8" s="1"/>
  <c r="D28" i="8" s="1"/>
  <c r="F28" i="8" s="1"/>
  <c r="H28" i="8" s="1"/>
  <c r="E29" i="8" s="1"/>
  <c r="D29" i="8" s="1"/>
  <c r="F29" i="8" s="1"/>
  <c r="H29" i="8" s="1"/>
  <c r="E30" i="8" s="1"/>
  <c r="D30" i="8" s="1"/>
  <c r="F30" i="8" s="1"/>
  <c r="H30" i="8" s="1"/>
  <c r="E31" i="8" s="1"/>
  <c r="D31" i="8" s="1"/>
  <c r="F31" i="8" s="1"/>
  <c r="H31" i="8" s="1"/>
  <c r="E32" i="8" s="1"/>
  <c r="D32" i="8" s="1"/>
  <c r="F32" i="8" s="1"/>
  <c r="H32" i="8" s="1"/>
  <c r="E33" i="8" s="1"/>
  <c r="D33" i="8" s="1"/>
  <c r="F33" i="8" s="1"/>
  <c r="H33" i="8" s="1"/>
  <c r="E34" i="8" s="1"/>
  <c r="D34" i="8" s="1"/>
  <c r="F34" i="8" s="1"/>
  <c r="H34" i="8" s="1"/>
  <c r="E35" i="8" s="1"/>
  <c r="D35" i="8" s="1"/>
  <c r="F35" i="8" s="1"/>
  <c r="H35" i="8" s="1"/>
  <c r="E36" i="8" s="1"/>
  <c r="D36" i="8" s="1"/>
  <c r="F36" i="8" s="1"/>
  <c r="H36" i="8" s="1"/>
  <c r="E37" i="8" s="1"/>
  <c r="D37" i="8" s="1"/>
  <c r="F37" i="8" s="1"/>
  <c r="H37" i="8" s="1"/>
  <c r="E38" i="8" s="1"/>
  <c r="D38" i="8" s="1"/>
  <c r="F38" i="8" s="1"/>
  <c r="H38" i="8" s="1"/>
  <c r="E39" i="8" s="1"/>
  <c r="D39" i="8" s="1"/>
  <c r="F39" i="8" s="1"/>
  <c r="H39" i="8" s="1"/>
  <c r="E40" i="8" s="1"/>
  <c r="D40" i="8" s="1"/>
  <c r="F40" i="8" s="1"/>
  <c r="H40" i="8" s="1"/>
  <c r="E41" i="8" s="1"/>
  <c r="D41" i="8" s="1"/>
  <c r="F41" i="8" s="1"/>
  <c r="H41" i="8" s="1"/>
  <c r="E42" i="8" s="1"/>
  <c r="D42" i="8" s="1"/>
  <c r="F42" i="8" s="1"/>
  <c r="H42" i="8" s="1"/>
  <c r="E43" i="8" s="1"/>
  <c r="D43" i="8" s="1"/>
  <c r="F43" i="8" s="1"/>
  <c r="H43" i="8" s="1"/>
  <c r="E44" i="8" s="1"/>
  <c r="D44" i="8" s="1"/>
  <c r="F44" i="8" s="1"/>
  <c r="H44" i="8" s="1"/>
  <c r="E45" i="8" s="1"/>
  <c r="D45" i="8" s="1"/>
  <c r="F45" i="8" s="1"/>
  <c r="H45" i="8" s="1"/>
  <c r="E46" i="8" s="1"/>
  <c r="D46" i="8" s="1"/>
  <c r="F46" i="8" s="1"/>
  <c r="H46" i="8" s="1"/>
  <c r="E47" i="8" s="1"/>
  <c r="D47" i="8" s="1"/>
  <c r="F47" i="8" s="1"/>
  <c r="H47" i="8" s="1"/>
  <c r="E48" i="8" s="1"/>
  <c r="D48" i="8" s="1"/>
  <c r="F48" i="8" s="1"/>
  <c r="H48" i="8" s="1"/>
  <c r="E49" i="8" s="1"/>
  <c r="D49" i="8" s="1"/>
  <c r="F49" i="8" s="1"/>
  <c r="H49" i="8" s="1"/>
  <c r="E50" i="8" s="1"/>
  <c r="D50" i="8" s="1"/>
  <c r="F50" i="8" s="1"/>
  <c r="H50" i="8" s="1"/>
  <c r="E51" i="8" s="1"/>
  <c r="D51" i="8" s="1"/>
  <c r="F51" i="8" s="1"/>
  <c r="H51" i="8" s="1"/>
  <c r="E52" i="8" s="1"/>
  <c r="D52" i="8" s="1"/>
  <c r="F52" i="8" s="1"/>
  <c r="H52" i="8" s="1"/>
  <c r="E53" i="8" s="1"/>
  <c r="D53" i="8" s="1"/>
  <c r="F53" i="8" s="1"/>
  <c r="H53" i="8" s="1"/>
  <c r="E54" i="8" s="1"/>
  <c r="D54" i="8" s="1"/>
  <c r="F54" i="8" s="1"/>
  <c r="H54" i="8" s="1"/>
  <c r="E55" i="8" s="1"/>
  <c r="D55" i="8" s="1"/>
  <c r="F55" i="8" s="1"/>
  <c r="H55" i="8" s="1"/>
  <c r="E56" i="8" l="1"/>
  <c r="D56" i="8" s="1"/>
  <c r="F56" i="8" s="1"/>
  <c r="H56" i="8" s="1"/>
  <c r="E57" i="8" l="1"/>
  <c r="D57" i="8" s="1"/>
  <c r="F57" i="8" s="1"/>
  <c r="H57" i="8" s="1"/>
  <c r="E58" i="8" l="1"/>
  <c r="D58" i="8" s="1"/>
  <c r="F58" i="8" s="1"/>
  <c r="H58" i="8" s="1"/>
  <c r="E59" i="8" l="1"/>
  <c r="D59" i="8" s="1"/>
  <c r="F59" i="8" s="1"/>
  <c r="H59" i="8" s="1"/>
  <c r="E60" i="8" l="1"/>
  <c r="D60" i="8" s="1"/>
  <c r="F60" i="8" s="1"/>
  <c r="H60" i="8" s="1"/>
  <c r="E61" i="8" l="1"/>
  <c r="D61" i="8" s="1"/>
  <c r="F61" i="8" s="1"/>
  <c r="H61" i="8" s="1"/>
  <c r="E62" i="8" l="1"/>
  <c r="D62" i="8" s="1"/>
  <c r="F62" i="8" s="1"/>
  <c r="H62" i="8" s="1"/>
  <c r="E63" i="8" l="1"/>
  <c r="D63" i="8" s="1"/>
  <c r="F63" i="8" s="1"/>
  <c r="H63" i="8" s="1"/>
  <c r="E64" i="8" l="1"/>
  <c r="D64" i="8" s="1"/>
  <c r="F64" i="8" s="1"/>
  <c r="H64" i="8" s="1"/>
  <c r="E65" i="8" l="1"/>
  <c r="D65" i="8" s="1"/>
  <c r="F65" i="8" s="1"/>
  <c r="H65" i="8" s="1"/>
  <c r="E66" i="8" l="1"/>
  <c r="D66" i="8" s="1"/>
  <c r="F66" i="8" s="1"/>
  <c r="H66" i="8" s="1"/>
  <c r="E67" i="8" l="1"/>
  <c r="D67" i="8" s="1"/>
  <c r="F67" i="8" s="1"/>
  <c r="H67" i="8" s="1"/>
  <c r="E68" i="8" l="1"/>
  <c r="D68" i="8" s="1"/>
  <c r="F68" i="8" s="1"/>
  <c r="H68" i="8" s="1"/>
  <c r="E69" i="8" l="1"/>
  <c r="D69" i="8" s="1"/>
  <c r="F69" i="8" s="1"/>
  <c r="H69" i="8" s="1"/>
  <c r="E70" i="8" l="1"/>
  <c r="D70" i="8" s="1"/>
  <c r="F70" i="8" s="1"/>
  <c r="H70" i="8" s="1"/>
  <c r="E71" i="8" l="1"/>
  <c r="D71" i="8" s="1"/>
  <c r="F71" i="8" s="1"/>
  <c r="H71" i="8" s="1"/>
  <c r="E72" i="8" l="1"/>
  <c r="D72" i="8" s="1"/>
  <c r="F72" i="8" s="1"/>
  <c r="H72" i="8" s="1"/>
  <c r="E73" i="8" l="1"/>
  <c r="D73" i="8" s="1"/>
  <c r="F73" i="8" s="1"/>
  <c r="H73" i="8" s="1"/>
  <c r="E74" i="8" l="1"/>
  <c r="D74" i="8" s="1"/>
  <c r="F74" i="8" s="1"/>
  <c r="H74" i="8" s="1"/>
  <c r="E75" i="8" l="1"/>
  <c r="D75" i="8" s="1"/>
  <c r="F75" i="8" s="1"/>
  <c r="H75" i="8" s="1"/>
  <c r="E76" i="8" l="1"/>
  <c r="D76" i="8" s="1"/>
  <c r="F76" i="8" s="1"/>
  <c r="H76" i="8" s="1"/>
  <c r="E77" i="8" l="1"/>
  <c r="D77" i="8" s="1"/>
  <c r="F77" i="8" s="1"/>
  <c r="H77" i="8" s="1"/>
  <c r="E78" i="8" l="1"/>
  <c r="D78" i="8" s="1"/>
  <c r="F78" i="8" s="1"/>
  <c r="H78" i="8" s="1"/>
  <c r="E79" i="8" l="1"/>
  <c r="D79" i="8" s="1"/>
  <c r="F79" i="8" s="1"/>
  <c r="H79" i="8" s="1"/>
  <c r="E80" i="8" l="1"/>
  <c r="D80" i="8" s="1"/>
  <c r="F80" i="8" s="1"/>
  <c r="H80" i="8" s="1"/>
  <c r="E81" i="8" l="1"/>
  <c r="D81" i="8" s="1"/>
  <c r="F81" i="8" s="1"/>
  <c r="H81" i="8" s="1"/>
  <c r="E82" i="8" l="1"/>
  <c r="D82" i="8" s="1"/>
  <c r="F82" i="8" s="1"/>
  <c r="H82" i="8" s="1"/>
  <c r="E83" i="8" l="1"/>
  <c r="D83" i="8" s="1"/>
  <c r="F83" i="8" s="1"/>
  <c r="H83" i="8" s="1"/>
  <c r="E84" i="8" l="1"/>
  <c r="D84" i="8" s="1"/>
  <c r="F84" i="8" s="1"/>
  <c r="H84" i="8" s="1"/>
  <c r="E85" i="8" l="1"/>
  <c r="D85" i="8" s="1"/>
  <c r="F85" i="8" s="1"/>
  <c r="H85" i="8" s="1"/>
  <c r="E86" i="8" l="1"/>
  <c r="D86" i="8" s="1"/>
  <c r="F86" i="8" s="1"/>
  <c r="H86" i="8" s="1"/>
  <c r="E87" i="8" l="1"/>
  <c r="D87" i="8" s="1"/>
  <c r="F87" i="8" s="1"/>
  <c r="H87" i="8" s="1"/>
  <c r="E88" i="8" l="1"/>
  <c r="D88" i="8" s="1"/>
  <c r="F88" i="8" s="1"/>
  <c r="H88" i="8" s="1"/>
  <c r="E89" i="8" l="1"/>
  <c r="D89" i="8" s="1"/>
  <c r="F89" i="8" s="1"/>
  <c r="H89" i="8" s="1"/>
  <c r="E90" i="8" l="1"/>
  <c r="D90" i="8" s="1"/>
  <c r="F90" i="8" s="1"/>
  <c r="H90" i="8" s="1"/>
  <c r="E91" i="8" l="1"/>
  <c r="D91" i="8" s="1"/>
  <c r="F91" i="8" s="1"/>
  <c r="H91" i="8" s="1"/>
  <c r="E92" i="8" l="1"/>
  <c r="D92" i="8" s="1"/>
  <c r="F92" i="8" s="1"/>
  <c r="H92" i="8" s="1"/>
  <c r="E93" i="8" l="1"/>
  <c r="D93" i="8" s="1"/>
  <c r="F93" i="8" s="1"/>
  <c r="H93" i="8" s="1"/>
  <c r="E94" i="8" l="1"/>
  <c r="D94" i="8" s="1"/>
  <c r="F94" i="8" s="1"/>
  <c r="H94" i="8" s="1"/>
  <c r="E95" i="8" l="1"/>
  <c r="D95" i="8" s="1"/>
  <c r="F95" i="8" s="1"/>
  <c r="H95" i="8" s="1"/>
  <c r="E96" i="8" l="1"/>
  <c r="D96" i="8" s="1"/>
  <c r="F96" i="8" s="1"/>
  <c r="H96" i="8" s="1"/>
  <c r="E97" i="8" l="1"/>
  <c r="D97" i="8" s="1"/>
  <c r="F97" i="8" s="1"/>
  <c r="H97" i="8" s="1"/>
  <c r="E98" i="8" l="1"/>
  <c r="D98" i="8" s="1"/>
  <c r="F98" i="8" s="1"/>
  <c r="H98" i="8" s="1"/>
  <c r="E99" i="8" l="1"/>
  <c r="D99" i="8" s="1"/>
  <c r="F99" i="8" s="1"/>
  <c r="H99" i="8" s="1"/>
  <c r="E100" i="8" l="1"/>
  <c r="D100" i="8" s="1"/>
  <c r="F100" i="8" s="1"/>
  <c r="H100" i="8" s="1"/>
  <c r="E101" i="8" l="1"/>
  <c r="D101" i="8" s="1"/>
  <c r="F101" i="8" s="1"/>
  <c r="H101" i="8" s="1"/>
  <c r="E102" i="8" l="1"/>
  <c r="D102" i="8" s="1"/>
  <c r="F102" i="8" s="1"/>
  <c r="H102" i="8" s="1"/>
  <c r="E103" i="8" l="1"/>
  <c r="D103" i="8" s="1"/>
  <c r="F103" i="8" s="1"/>
  <c r="H103" i="8" s="1"/>
  <c r="E104" i="8" l="1"/>
  <c r="D104" i="8" s="1"/>
  <c r="F104" i="8" s="1"/>
  <c r="H104" i="8" s="1"/>
  <c r="E105" i="8" l="1"/>
  <c r="D105" i="8" s="1"/>
  <c r="F105" i="8" s="1"/>
  <c r="H105" i="8" s="1"/>
  <c r="E106" i="8" l="1"/>
  <c r="D106" i="8" s="1"/>
  <c r="F106" i="8" s="1"/>
  <c r="H106" i="8" s="1"/>
  <c r="E107" i="8" l="1"/>
  <c r="D107" i="8" s="1"/>
  <c r="F107" i="8" s="1"/>
  <c r="H107" i="8" s="1"/>
  <c r="E108" i="8" l="1"/>
  <c r="D108" i="8" s="1"/>
  <c r="F108" i="8" s="1"/>
  <c r="H108" i="8" s="1"/>
  <c r="E109" i="8" l="1"/>
  <c r="D109" i="8" s="1"/>
  <c r="F109" i="8" s="1"/>
  <c r="H109" i="8" s="1"/>
  <c r="E110" i="8" l="1"/>
  <c r="D110" i="8" s="1"/>
  <c r="F110" i="8" s="1"/>
  <c r="H110" i="8" s="1"/>
  <c r="E111" i="8" l="1"/>
  <c r="D111" i="8" s="1"/>
  <c r="F111" i="8" s="1"/>
  <c r="H111" i="8" s="1"/>
  <c r="E112" i="8" l="1"/>
  <c r="D112" i="8" s="1"/>
  <c r="F112" i="8" s="1"/>
  <c r="H112" i="8" s="1"/>
  <c r="E113" i="8" l="1"/>
  <c r="D113" i="8" s="1"/>
  <c r="F113" i="8" s="1"/>
  <c r="H113" i="8" s="1"/>
  <c r="E114" i="8" l="1"/>
  <c r="D114" i="8" s="1"/>
  <c r="F114" i="8" s="1"/>
  <c r="H114" i="8" s="1"/>
  <c r="E115" i="8" l="1"/>
  <c r="D115" i="8" s="1"/>
  <c r="F115" i="8" s="1"/>
  <c r="H115" i="8" s="1"/>
  <c r="E116" i="8" l="1"/>
  <c r="D116" i="8" s="1"/>
  <c r="F116" i="8" s="1"/>
  <c r="H116" i="8" s="1"/>
  <c r="E117" i="8" l="1"/>
  <c r="D117" i="8" s="1"/>
  <c r="F117" i="8" s="1"/>
  <c r="H117" i="8" s="1"/>
  <c r="E118" i="8" l="1"/>
  <c r="D118" i="8" s="1"/>
  <c r="F118" i="8" s="1"/>
  <c r="H118" i="8" s="1"/>
  <c r="E119" i="8" l="1"/>
  <c r="D119" i="8" s="1"/>
  <c r="F119" i="8" s="1"/>
  <c r="H119" i="8" s="1"/>
  <c r="E120" i="8" l="1"/>
  <c r="D120" i="8" s="1"/>
  <c r="F120" i="8" s="1"/>
  <c r="H120" i="8" s="1"/>
  <c r="E121" i="8" l="1"/>
  <c r="D121" i="8" s="1"/>
  <c r="F121" i="8" s="1"/>
  <c r="H121" i="8" s="1"/>
  <c r="E122" i="8" l="1"/>
  <c r="D122" i="8" s="1"/>
  <c r="F122" i="8" s="1"/>
  <c r="H122" i="8" s="1"/>
  <c r="E123" i="8" l="1"/>
  <c r="D123" i="8" s="1"/>
  <c r="F123" i="8" s="1"/>
  <c r="H123" i="8" s="1"/>
  <c r="E124" i="8" l="1"/>
  <c r="D124" i="8" s="1"/>
  <c r="F124" i="8" s="1"/>
  <c r="H124" i="8" s="1"/>
  <c r="E125" i="8" l="1"/>
  <c r="D125" i="8" s="1"/>
  <c r="F125" i="8" s="1"/>
  <c r="H125" i="8" s="1"/>
  <c r="E126" i="8" l="1"/>
  <c r="D126" i="8" s="1"/>
  <c r="F126" i="8" s="1"/>
  <c r="H126" i="8" s="1"/>
  <c r="E127" i="8" l="1"/>
  <c r="D127" i="8" s="1"/>
  <c r="F127" i="8" s="1"/>
  <c r="H127" i="8" s="1"/>
  <c r="E128" i="8" l="1"/>
  <c r="D128" i="8" s="1"/>
  <c r="F128" i="8" s="1"/>
  <c r="H128" i="8" s="1"/>
  <c r="E129" i="8" l="1"/>
  <c r="D129" i="8" s="1"/>
  <c r="F129" i="8" s="1"/>
  <c r="H129" i="8" s="1"/>
  <c r="E130" i="8" l="1"/>
  <c r="D130" i="8" s="1"/>
  <c r="F130" i="8" s="1"/>
  <c r="H130" i="8" s="1"/>
  <c r="E131" i="8" l="1"/>
  <c r="D131" i="8" s="1"/>
  <c r="F131" i="8" s="1"/>
  <c r="H131" i="8" s="1"/>
  <c r="E132" i="8" l="1"/>
  <c r="F132" i="8" s="1"/>
  <c r="H132" i="8" s="1"/>
  <c r="E133" i="8" l="1"/>
  <c r="F133" i="8" s="1"/>
  <c r="H133" i="8" s="1"/>
  <c r="E134" i="8" l="1"/>
  <c r="F134" i="8" s="1"/>
  <c r="H134" i="8" s="1"/>
  <c r="E135" i="8" l="1"/>
  <c r="F135" i="8" s="1"/>
  <c r="H135" i="8" s="1"/>
  <c r="E136" i="8" l="1"/>
  <c r="F136" i="8" s="1"/>
  <c r="H136" i="8" s="1"/>
  <c r="E137" i="8" l="1"/>
  <c r="F137" i="8" s="1"/>
  <c r="H137" i="8" s="1"/>
  <c r="E138" i="8" l="1"/>
  <c r="F138" i="8" s="1"/>
  <c r="H138" i="8" s="1"/>
  <c r="E139" i="8" l="1"/>
  <c r="F139" i="8" s="1"/>
  <c r="H139" i="8" s="1"/>
  <c r="E140" i="8" l="1"/>
  <c r="F140" i="8" s="1"/>
  <c r="H140" i="8" s="1"/>
  <c r="E141" i="8" l="1"/>
  <c r="F141" i="8" s="1"/>
  <c r="H141" i="8" s="1"/>
  <c r="E142" i="8" l="1"/>
  <c r="F142" i="8" s="1"/>
  <c r="H142" i="8" s="1"/>
  <c r="E143" i="8" l="1"/>
  <c r="F143" i="8" s="1"/>
  <c r="H143" i="8" s="1"/>
  <c r="E144" i="8" l="1"/>
  <c r="F144" i="8" s="1"/>
  <c r="H144" i="8" s="1"/>
  <c r="E145" i="8" l="1"/>
  <c r="F145" i="8" s="1"/>
  <c r="H145" i="8" s="1"/>
  <c r="E146" i="8" l="1"/>
  <c r="F146" i="8" s="1"/>
  <c r="H146" i="8" s="1"/>
  <c r="E147" i="8" l="1"/>
  <c r="F147" i="8" s="1"/>
  <c r="H147" i="8" s="1"/>
  <c r="E148" i="8" l="1"/>
  <c r="F148" i="8" s="1"/>
  <c r="H148" i="8" s="1"/>
  <c r="E149" i="8" l="1"/>
  <c r="F149" i="8" s="1"/>
  <c r="H149" i="8" s="1"/>
  <c r="E150" i="8" l="1"/>
  <c r="F150" i="8" s="1"/>
  <c r="H150" i="8" s="1"/>
  <c r="E151" i="8" l="1"/>
  <c r="F151" i="8" s="1"/>
  <c r="H151" i="8" s="1"/>
  <c r="E152" i="8" l="1"/>
  <c r="F152" i="8" s="1"/>
  <c r="H152" i="8" s="1"/>
  <c r="E153" i="8" l="1"/>
  <c r="F153" i="8" s="1"/>
  <c r="H153" i="8" s="1"/>
  <c r="E154" i="8" l="1"/>
  <c r="F154" i="8" s="1"/>
  <c r="H154" i="8" s="1"/>
  <c r="E155" i="8" l="1"/>
  <c r="F155" i="8" s="1"/>
  <c r="H155" i="8" s="1"/>
  <c r="E156" i="8" l="1"/>
  <c r="F156" i="8" s="1"/>
  <c r="H156" i="8" s="1"/>
  <c r="E157" i="8" l="1"/>
  <c r="F157" i="8" s="1"/>
  <c r="H157" i="8" s="1"/>
  <c r="E158" i="8" l="1"/>
  <c r="F158" i="8" s="1"/>
  <c r="H158" i="8" s="1"/>
  <c r="E159" i="8" l="1"/>
  <c r="F159" i="8" s="1"/>
  <c r="H159" i="8" s="1"/>
  <c r="E160" i="8" l="1"/>
  <c r="F160" i="8" s="1"/>
  <c r="H160" i="8" s="1"/>
  <c r="E161" i="8" l="1"/>
  <c r="F161" i="8" s="1"/>
  <c r="H161" i="8" s="1"/>
  <c r="E162" i="8" l="1"/>
  <c r="F162" i="8" s="1"/>
  <c r="H162" i="8" s="1"/>
  <c r="E163" i="8" l="1"/>
  <c r="F163" i="8" s="1"/>
  <c r="H163" i="8" s="1"/>
  <c r="E164" i="8" l="1"/>
  <c r="F164" i="8" s="1"/>
  <c r="H164" i="8" s="1"/>
  <c r="E165" i="8" l="1"/>
  <c r="F165" i="8" s="1"/>
  <c r="H165" i="8" s="1"/>
  <c r="E166" i="8" l="1"/>
  <c r="F166" i="8" s="1"/>
  <c r="H166" i="8" s="1"/>
  <c r="E167" i="8" l="1"/>
  <c r="F167" i="8" s="1"/>
  <c r="H167" i="8"/>
  <c r="E168" i="8" l="1"/>
  <c r="F168" i="8" s="1"/>
  <c r="H168" i="8" s="1"/>
  <c r="E169" i="8" l="1"/>
  <c r="F169" i="8" s="1"/>
  <c r="H169" i="8" s="1"/>
  <c r="E170" i="8" l="1"/>
  <c r="F170" i="8" s="1"/>
  <c r="H170" i="8" s="1"/>
  <c r="E171" i="8" l="1"/>
  <c r="F171" i="8" s="1"/>
  <c r="H171" i="8" s="1"/>
  <c r="E172" i="8" l="1"/>
  <c r="F172" i="8" s="1"/>
  <c r="H172" i="8" s="1"/>
  <c r="E173" i="8" l="1"/>
  <c r="F173" i="8" s="1"/>
  <c r="H173" i="8" s="1"/>
  <c r="E174" i="8" l="1"/>
  <c r="F174" i="8" s="1"/>
  <c r="H174" i="8"/>
  <c r="E175" i="8" l="1"/>
  <c r="F175" i="8" s="1"/>
  <c r="H175" i="8" s="1"/>
  <c r="E176" i="8" l="1"/>
  <c r="F176" i="8" s="1"/>
  <c r="H176" i="8" s="1"/>
  <c r="E177" i="8" l="1"/>
  <c r="F177" i="8" s="1"/>
  <c r="H177" i="8" s="1"/>
  <c r="E178" i="8" l="1"/>
  <c r="F178" i="8" s="1"/>
  <c r="H178" i="8" s="1"/>
  <c r="E179" i="8" l="1"/>
  <c r="F179" i="8" s="1"/>
  <c r="H179" i="8" s="1"/>
  <c r="E180" i="8" l="1"/>
  <c r="F180" i="8" s="1"/>
  <c r="H180" i="8" s="1"/>
  <c r="E181" i="8" l="1"/>
  <c r="F181" i="8" s="1"/>
  <c r="H181" i="8" s="1"/>
  <c r="E182" i="8" l="1"/>
  <c r="F182" i="8" s="1"/>
  <c r="H182" i="8" s="1"/>
  <c r="E183" i="8" l="1"/>
  <c r="F183" i="8" s="1"/>
  <c r="H183" i="8" s="1"/>
  <c r="E184" i="8" l="1"/>
  <c r="F184" i="8" s="1"/>
  <c r="H184" i="8" s="1"/>
  <c r="E185" i="8" l="1"/>
  <c r="F185" i="8" s="1"/>
  <c r="H185" i="8" s="1"/>
  <c r="E186" i="8" l="1"/>
  <c r="F186" i="8" s="1"/>
  <c r="H186" i="8" s="1"/>
  <c r="E187" i="8" l="1"/>
  <c r="F187" i="8" s="1"/>
  <c r="H187" i="8" s="1"/>
  <c r="E188" i="8" l="1"/>
  <c r="F188" i="8" s="1"/>
  <c r="H188" i="8" s="1"/>
  <c r="E189" i="8" l="1"/>
  <c r="F189" i="8" s="1"/>
  <c r="H189" i="8" s="1"/>
  <c r="E190" i="8" l="1"/>
  <c r="F190" i="8" s="1"/>
  <c r="H190" i="8" s="1"/>
  <c r="E191" i="8" l="1"/>
  <c r="F191" i="8" s="1"/>
  <c r="H191" i="8" s="1"/>
  <c r="E192" i="8" l="1"/>
  <c r="F192" i="8" s="1"/>
  <c r="H192" i="8" s="1"/>
  <c r="E193" i="8" l="1"/>
  <c r="F193" i="8" s="1"/>
  <c r="H193" i="8" s="1"/>
  <c r="E194" i="8" l="1"/>
  <c r="F194" i="8" s="1"/>
  <c r="H194" i="8" s="1"/>
  <c r="E195" i="8" l="1"/>
  <c r="F195" i="8" s="1"/>
  <c r="H195" i="8" s="1"/>
  <c r="E196" i="8" l="1"/>
  <c r="F196" i="8" s="1"/>
  <c r="H196" i="8" s="1"/>
  <c r="E197" i="8" l="1"/>
  <c r="F197" i="8" s="1"/>
  <c r="H197" i="8" s="1"/>
  <c r="E198" i="8" l="1"/>
  <c r="F198" i="8" s="1"/>
  <c r="H198" i="8" s="1"/>
  <c r="E199" i="8" l="1"/>
  <c r="F199" i="8" s="1"/>
  <c r="H199" i="8" s="1"/>
  <c r="E200" i="8" l="1"/>
  <c r="F200" i="8" s="1"/>
  <c r="H200" i="8" s="1"/>
  <c r="E201" i="8" l="1"/>
  <c r="F201" i="8" s="1"/>
  <c r="H201" i="8" s="1"/>
  <c r="E202" i="8" l="1"/>
  <c r="F202" i="8" s="1"/>
  <c r="H202" i="8" s="1"/>
  <c r="E203" i="8" l="1"/>
  <c r="F203" i="8" s="1"/>
  <c r="H203" i="8" s="1"/>
  <c r="E204" i="8" l="1"/>
  <c r="F204" i="8" s="1"/>
  <c r="H204" i="8" s="1"/>
  <c r="E205" i="8" l="1"/>
  <c r="F205" i="8" s="1"/>
  <c r="H205" i="8" s="1"/>
  <c r="E206" i="8" l="1"/>
  <c r="F206" i="8" s="1"/>
  <c r="H206" i="8" s="1"/>
  <c r="E207" i="8" l="1"/>
  <c r="F207" i="8" s="1"/>
  <c r="H207" i="8" s="1"/>
  <c r="E208" i="8" l="1"/>
  <c r="F208" i="8" s="1"/>
  <c r="H208" i="8" s="1"/>
  <c r="E209" i="8" l="1"/>
  <c r="F209" i="8" s="1"/>
  <c r="H209" i="8" s="1"/>
  <c r="E210" i="8" l="1"/>
  <c r="F210" i="8" s="1"/>
  <c r="H210" i="8" s="1"/>
  <c r="E211" i="8" l="1"/>
  <c r="F211" i="8" s="1"/>
  <c r="H211" i="8" s="1"/>
  <c r="E212" i="8" l="1"/>
  <c r="F212" i="8" s="1"/>
  <c r="H212" i="8" s="1"/>
  <c r="E213" i="8" l="1"/>
  <c r="F213" i="8" s="1"/>
  <c r="H213" i="8" s="1"/>
  <c r="E214" i="8" l="1"/>
  <c r="F214" i="8" s="1"/>
  <c r="H214" i="8" s="1"/>
  <c r="E215" i="8" l="1"/>
  <c r="F215" i="8" s="1"/>
  <c r="H215" i="8" s="1"/>
  <c r="E216" i="8" l="1"/>
  <c r="F216" i="8" s="1"/>
  <c r="H216" i="8" s="1"/>
  <c r="E217" i="8" l="1"/>
  <c r="F217" i="8" s="1"/>
  <c r="H217" i="8"/>
  <c r="E218" i="8" l="1"/>
  <c r="F218" i="8" s="1"/>
  <c r="H218" i="8" s="1"/>
  <c r="E219" i="8" l="1"/>
  <c r="F219" i="8" s="1"/>
  <c r="H219" i="8"/>
  <c r="E220" i="8" l="1"/>
  <c r="F220" i="8" s="1"/>
  <c r="H220" i="8" s="1"/>
  <c r="E221" i="8" l="1"/>
  <c r="F221" i="8" s="1"/>
  <c r="H221" i="8" s="1"/>
  <c r="E222" i="8" l="1"/>
  <c r="F222" i="8" s="1"/>
  <c r="H222" i="8"/>
  <c r="E223" i="8" l="1"/>
  <c r="F223" i="8" s="1"/>
  <c r="H223" i="8" s="1"/>
  <c r="E224" i="8" l="1"/>
  <c r="F224" i="8" s="1"/>
  <c r="H224" i="8" s="1"/>
  <c r="E225" i="8" l="1"/>
  <c r="F225" i="8" s="1"/>
  <c r="H225" i="8" s="1"/>
  <c r="E226" i="8" l="1"/>
  <c r="F226" i="8" s="1"/>
  <c r="H226" i="8" s="1"/>
  <c r="E227" i="8" l="1"/>
  <c r="F227" i="8" s="1"/>
  <c r="H227" i="8" s="1"/>
  <c r="E228" i="8" l="1"/>
  <c r="F228" i="8" s="1"/>
  <c r="H228" i="8"/>
  <c r="E229" i="8" l="1"/>
  <c r="F229" i="8" s="1"/>
  <c r="H229" i="8"/>
  <c r="E230" i="8" l="1"/>
  <c r="F230" i="8" s="1"/>
  <c r="H230" i="8" s="1"/>
  <c r="E231" i="8" l="1"/>
  <c r="F231" i="8" s="1"/>
  <c r="H231" i="8" s="1"/>
  <c r="E232" i="8" l="1"/>
  <c r="F232" i="8" s="1"/>
  <c r="H232" i="8" s="1"/>
  <c r="E233" i="8" l="1"/>
  <c r="F233" i="8" s="1"/>
  <c r="H233" i="8" s="1"/>
  <c r="E234" i="8" l="1"/>
  <c r="F234" i="8" s="1"/>
  <c r="H234" i="8"/>
  <c r="E235" i="8" l="1"/>
  <c r="F235" i="8" s="1"/>
  <c r="H235" i="8" s="1"/>
  <c r="E236" i="8" l="1"/>
  <c r="F236" i="8" s="1"/>
  <c r="H236" i="8"/>
  <c r="E237" i="8" l="1"/>
  <c r="F237" i="8" s="1"/>
  <c r="H237" i="8" s="1"/>
  <c r="E238" i="8" l="1"/>
  <c r="F238" i="8" s="1"/>
  <c r="H23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  <author>Yuranis Castilla</author>
  </authors>
  <commentList>
    <comment ref="C5" authorId="0" shapeId="0" xr:uid="{DB62782C-EBD9-4666-A665-323E08DA4A81}">
      <text>
        <r>
          <rPr>
            <b/>
            <sz val="9"/>
            <color indexed="81"/>
            <rFont val="Tahoma"/>
            <family val="2"/>
          </rPr>
          <t xml:space="preserve">Fondesenttia: </t>
        </r>
        <r>
          <rPr>
            <sz val="9"/>
            <color indexed="81"/>
            <rFont val="Tahoma"/>
            <family val="2"/>
          </rPr>
          <t>Favor colocar el número del crédito que esta en la parte superior derecha para los diferentes tipos de crédito.</t>
        </r>
      </text>
    </comment>
    <comment ref="C6" authorId="1" shapeId="0" xr:uid="{F9BB4D5A-3322-4EFF-97AF-484835073C4A}">
      <text>
        <r>
          <rPr>
            <b/>
            <sz val="9"/>
            <color indexed="81"/>
            <rFont val="Tahoma"/>
            <family val="2"/>
          </rPr>
          <t>Fondesenttia:</t>
        </r>
        <r>
          <rPr>
            <sz val="9"/>
            <color indexed="81"/>
            <rFont val="Tahoma"/>
            <family val="2"/>
          </rPr>
          <t xml:space="preserve"> Las celdas de color naranja son las que usted  puede modificar.</t>
        </r>
      </text>
    </comment>
    <comment ref="H13" authorId="1" shapeId="0" xr:uid="{ABAC6D9F-F4B0-44DE-A662-6082B3661450}">
      <text>
        <r>
          <rPr>
            <b/>
            <sz val="9"/>
            <color indexed="81"/>
            <rFont val="Tahoma"/>
            <family val="2"/>
          </rPr>
          <t>Fondesenttia:</t>
        </r>
        <r>
          <rPr>
            <sz val="9"/>
            <color indexed="81"/>
            <rFont val="Tahoma"/>
            <family val="2"/>
          </rPr>
          <t xml:space="preserve"> La ultima casilla del credito debe estar en cero (0), Si no es así revisar las cuotas extras que no se ven.</t>
        </r>
      </text>
    </comment>
    <comment ref="J13" authorId="1" shapeId="0" xr:uid="{AAF193BB-D96D-44ED-95D6-7D6C598D00C4}">
      <text>
        <r>
          <rPr>
            <b/>
            <sz val="9"/>
            <color indexed="81"/>
            <rFont val="Tahoma"/>
            <family val="2"/>
          </rPr>
          <t xml:space="preserve">Fondesenttia: </t>
        </r>
        <r>
          <rPr>
            <sz val="9"/>
            <color indexed="81"/>
            <rFont val="Tahoma"/>
            <family val="2"/>
          </rPr>
          <t>Por favor incluir el concepto de la cuota extraordinaria.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aren\AppData\Local\Microsoft\Windows\INetCache\IE\O3EFHYTX\owssvr.iqy" keepAlive="1" name="owssvr" type="5" refreshedVersion="6" minRefreshableVersion="3" saveData="1">
    <dbPr connection="Provider=Microsoft.Office.List.OLEDB.2.0;Data Source=&quot;&quot;;ApplicationName=Excel;Version=12.0.0.0" command="&lt;LIST&gt;&lt;VIEWGUID&gt;{00BF0D81-9DF3-434E-9353-3EE337D3FEDD}&lt;/VIEWGUID&gt;&lt;LISTNAME&gt;{994AF54A-9573-49F7-870C-ECB72B7671AC}&lt;/LISTNAME&gt;&lt;LISTWEB&gt;https://propilco.sharepoint.com/sites/fondodeempleados/_vti_bin&lt;/LISTWEB&gt;&lt;LISTSUBWEB&gt;&lt;/LISTSUBWEB&gt;&lt;ROOTFOLDER&gt;/sites/fondodeempleados/Lists/Tasas de interes&lt;/ROOTFOLDER&gt;&lt;/LIST&gt;" commandType="5"/>
  </connection>
</connections>
</file>

<file path=xl/sharedStrings.xml><?xml version="1.0" encoding="utf-8"?>
<sst xmlns="http://schemas.openxmlformats.org/spreadsheetml/2006/main" count="75" uniqueCount="38">
  <si>
    <t>Linea de credito</t>
  </si>
  <si>
    <t>Tasa de interes</t>
  </si>
  <si>
    <t>Plazo(Meses)</t>
  </si>
  <si>
    <t>Ruta de acceso</t>
  </si>
  <si>
    <t>Tipo de elemento</t>
  </si>
  <si>
    <t>Calamidad doméstica</t>
  </si>
  <si>
    <t>sites/fondodeempleados/Lists/Tasas de interes</t>
  </si>
  <si>
    <t>Elemento</t>
  </si>
  <si>
    <t>Educativo</t>
  </si>
  <si>
    <t>Hipotecario libre inversión</t>
  </si>
  <si>
    <t>Solución de vivienda</t>
  </si>
  <si>
    <t>Vehículo</t>
  </si>
  <si>
    <t>Vivienda</t>
  </si>
  <si>
    <t>CUOTA FIJA</t>
  </si>
  <si>
    <t>No Cuota</t>
  </si>
  <si>
    <t>VP</t>
  </si>
  <si>
    <t>Cuota Numero</t>
  </si>
  <si>
    <t>Mes Descuento</t>
  </si>
  <si>
    <t>Cuota</t>
  </si>
  <si>
    <t>Interese</t>
  </si>
  <si>
    <t>Capital</t>
  </si>
  <si>
    <t>C. Extra</t>
  </si>
  <si>
    <t>Saldo</t>
  </si>
  <si>
    <t>Presentes</t>
  </si>
  <si>
    <t>Fecha</t>
  </si>
  <si>
    <t>Valor</t>
  </si>
  <si>
    <t>Cuota Extra</t>
  </si>
  <si>
    <t>% Interés</t>
  </si>
  <si>
    <t>Tipos de crédito</t>
  </si>
  <si>
    <t>Tipo de crédito</t>
  </si>
  <si>
    <t>Emprendimiento</t>
  </si>
  <si>
    <t>Ordinario</t>
  </si>
  <si>
    <t>Viajes e Impuestos</t>
  </si>
  <si>
    <t>Compra de Cartera</t>
  </si>
  <si>
    <t>Forma de pago C. Extra</t>
  </si>
  <si>
    <t>Ordinario Pensionados</t>
  </si>
  <si>
    <t>Ordinario Cuota Fija</t>
  </si>
  <si>
    <t xml:space="preserve">Compensacion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</si>
</sst>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_P_t_s"/>
    <numFmt numFmtId="165" formatCode="0.0000%"/>
    <numFmt numFmtId="166" formatCode="mmmm\-yy"/>
    <numFmt numFmtId="167" formatCode="_-* #,##0.00\ _P_t_s_-;\-* #,##0.00\ _P_t_s_-;_-* &quot;-&quot;??\ _P_t_s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FC920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6C48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</cellStyleXfs>
  <cellXfs count="53">
    <xf numFmtId="0" fontId="0" fillId="0" borderId="0" xfId="0"/>
    <xf numFmtId="49" fontId="0" fillId="0" borderId="0" xfId="0" applyNumberFormat="1"/>
    <xf numFmtId="0" fontId="19" fillId="0" borderId="0" xfId="43" applyFont="1"/>
    <xf numFmtId="164" fontId="19" fillId="0" borderId="0" xfId="43" applyNumberFormat="1" applyFont="1"/>
    <xf numFmtId="164" fontId="20" fillId="33" borderId="0" xfId="43" applyNumberFormat="1" applyFont="1" applyFill="1"/>
    <xf numFmtId="3" fontId="20" fillId="33" borderId="0" xfId="43" applyNumberFormat="1" applyFont="1" applyFill="1"/>
    <xf numFmtId="0" fontId="22" fillId="0" borderId="11" xfId="43" applyFont="1" applyBorder="1"/>
    <xf numFmtId="164" fontId="22" fillId="0" borderId="11" xfId="43" applyNumberFormat="1" applyFont="1" applyBorder="1"/>
    <xf numFmtId="0" fontId="22" fillId="34" borderId="11" xfId="43" applyFont="1" applyFill="1" applyBorder="1" applyAlignment="1">
      <alignment wrapText="1"/>
    </xf>
    <xf numFmtId="14" fontId="22" fillId="33" borderId="11" xfId="43" applyNumberFormat="1" applyFont="1" applyFill="1" applyBorder="1" applyAlignment="1">
      <alignment horizontal="left"/>
    </xf>
    <xf numFmtId="164" fontId="22" fillId="0" borderId="11" xfId="43" applyNumberFormat="1" applyFont="1" applyBorder="1" applyAlignment="1">
      <alignment horizontal="left"/>
    </xf>
    <xf numFmtId="164" fontId="21" fillId="34" borderId="10" xfId="43" applyNumberFormat="1" applyFont="1" applyFill="1" applyBorder="1" applyAlignment="1">
      <alignment horizontal="center"/>
    </xf>
    <xf numFmtId="0" fontId="19" fillId="0" borderId="0" xfId="43" applyFont="1" applyProtection="1">
      <protection locked="0"/>
    </xf>
    <xf numFmtId="164" fontId="22" fillId="0" borderId="11" xfId="43" applyNumberFormat="1" applyFont="1" applyBorder="1" applyProtection="1">
      <protection locked="0"/>
    </xf>
    <xf numFmtId="164" fontId="20" fillId="33" borderId="0" xfId="43" applyNumberFormat="1" applyFont="1" applyFill="1" applyProtection="1">
      <protection locked="0"/>
    </xf>
    <xf numFmtId="10" fontId="22" fillId="33" borderId="11" xfId="1" applyNumberFormat="1" applyFont="1" applyFill="1" applyBorder="1" applyAlignment="1" applyProtection="1">
      <alignment horizontal="left"/>
    </xf>
    <xf numFmtId="0" fontId="21" fillId="34" borderId="10" xfId="43" applyFont="1" applyFill="1" applyBorder="1" applyAlignment="1">
      <alignment horizontal="center"/>
    </xf>
    <xf numFmtId="0" fontId="22" fillId="0" borderId="10" xfId="43" applyFont="1" applyBorder="1"/>
    <xf numFmtId="164" fontId="22" fillId="0" borderId="10" xfId="43" applyNumberFormat="1" applyFont="1" applyBorder="1"/>
    <xf numFmtId="0" fontId="19" fillId="0" borderId="10" xfId="43" applyFont="1" applyBorder="1"/>
    <xf numFmtId="166" fontId="19" fillId="0" borderId="10" xfId="43" applyNumberFormat="1" applyFont="1" applyBorder="1" applyAlignment="1">
      <alignment horizontal="left"/>
    </xf>
    <xf numFmtId="164" fontId="19" fillId="0" borderId="10" xfId="43" applyNumberFormat="1" applyFont="1" applyBorder="1"/>
    <xf numFmtId="164" fontId="19" fillId="35" borderId="10" xfId="43" applyNumberFormat="1" applyFont="1" applyFill="1" applyBorder="1" applyProtection="1">
      <protection locked="0"/>
    </xf>
    <xf numFmtId="0" fontId="19" fillId="0" borderId="11" xfId="43" applyFont="1" applyBorder="1"/>
    <xf numFmtId="0" fontId="20" fillId="33" borderId="11" xfId="43" applyFont="1" applyFill="1" applyBorder="1"/>
    <xf numFmtId="0" fontId="23" fillId="34" borderId="11" xfId="43" applyFont="1" applyFill="1" applyBorder="1"/>
    <xf numFmtId="0" fontId="22" fillId="0" borderId="12" xfId="43" applyFont="1" applyBorder="1"/>
    <xf numFmtId="0" fontId="22" fillId="0" borderId="13" xfId="43" applyFont="1" applyBorder="1"/>
    <xf numFmtId="0" fontId="19" fillId="0" borderId="14" xfId="43" applyFont="1" applyBorder="1"/>
    <xf numFmtId="0" fontId="22" fillId="33" borderId="12" xfId="43" applyFont="1" applyFill="1" applyBorder="1"/>
    <xf numFmtId="0" fontId="22" fillId="33" borderId="13" xfId="43" applyFont="1" applyFill="1" applyBorder="1"/>
    <xf numFmtId="0" fontId="22" fillId="33" borderId="12" xfId="43" applyFont="1" applyFill="1" applyBorder="1" applyProtection="1">
      <protection locked="0"/>
    </xf>
    <xf numFmtId="0" fontId="22" fillId="33" borderId="13" xfId="43" applyFont="1" applyFill="1" applyBorder="1" applyProtection="1">
      <protection locked="0"/>
    </xf>
    <xf numFmtId="0" fontId="19" fillId="0" borderId="14" xfId="43" applyFont="1" applyBorder="1" applyProtection="1">
      <protection locked="0"/>
    </xf>
    <xf numFmtId="165" fontId="22" fillId="33" borderId="13" xfId="44" applyNumberFormat="1" applyFont="1" applyFill="1" applyBorder="1"/>
    <xf numFmtId="164" fontId="20" fillId="33" borderId="15" xfId="43" applyNumberFormat="1" applyFont="1" applyFill="1" applyBorder="1"/>
    <xf numFmtId="0" fontId="20" fillId="33" borderId="15" xfId="43" applyFont="1" applyFill="1" applyBorder="1"/>
    <xf numFmtId="164" fontId="27" fillId="0" borderId="0" xfId="43" applyNumberFormat="1" applyFont="1"/>
    <xf numFmtId="0" fontId="22" fillId="0" borderId="17" xfId="43" applyFont="1" applyBorder="1"/>
    <xf numFmtId="166" fontId="19" fillId="0" borderId="17" xfId="43" applyNumberFormat="1" applyFont="1" applyBorder="1" applyAlignment="1">
      <alignment horizontal="left"/>
    </xf>
    <xf numFmtId="0" fontId="19" fillId="34" borderId="11" xfId="43" applyFont="1" applyFill="1" applyBorder="1" applyAlignment="1">
      <alignment wrapText="1"/>
    </xf>
    <xf numFmtId="164" fontId="21" fillId="35" borderId="11" xfId="43" applyNumberFormat="1" applyFont="1" applyFill="1" applyBorder="1" applyAlignment="1" applyProtection="1">
      <alignment horizontal="left"/>
      <protection locked="0"/>
    </xf>
    <xf numFmtId="0" fontId="21" fillId="35" borderId="11" xfId="43" applyFont="1" applyFill="1" applyBorder="1" applyAlignment="1" applyProtection="1">
      <alignment horizontal="left"/>
      <protection locked="0"/>
    </xf>
    <xf numFmtId="164" fontId="28" fillId="0" borderId="0" xfId="43" applyNumberFormat="1" applyFont="1" applyAlignment="1">
      <alignment horizontal="center" vertical="center" wrapText="1"/>
    </xf>
    <xf numFmtId="164" fontId="28" fillId="0" borderId="0" xfId="43" applyNumberFormat="1" applyFont="1" applyAlignment="1">
      <alignment horizontal="center" wrapText="1"/>
    </xf>
    <xf numFmtId="164" fontId="21" fillId="34" borderId="10" xfId="43" applyNumberFormat="1" applyFont="1" applyFill="1" applyBorder="1" applyAlignment="1">
      <alignment horizontal="center" wrapText="1"/>
    </xf>
    <xf numFmtId="164" fontId="20" fillId="36" borderId="0" xfId="43" applyNumberFormat="1" applyFont="1" applyFill="1"/>
    <xf numFmtId="164" fontId="0" fillId="35" borderId="10" xfId="43" applyNumberFormat="1" applyFont="1" applyFill="1" applyBorder="1" applyProtection="1">
      <protection locked="0"/>
    </xf>
    <xf numFmtId="10" fontId="0" fillId="0" borderId="0" xfId="0" applyNumberFormat="1"/>
    <xf numFmtId="0" fontId="24" fillId="0" borderId="0" xfId="43" applyFont="1" applyAlignment="1">
      <alignment horizontal="center"/>
    </xf>
    <xf numFmtId="164" fontId="28" fillId="0" borderId="16" xfId="43" applyNumberFormat="1" applyFont="1" applyBorder="1" applyAlignment="1">
      <alignment horizontal="center" vertical="center" wrapText="1"/>
    </xf>
    <xf numFmtId="164" fontId="28" fillId="0" borderId="0" xfId="43" applyNumberFormat="1" applyFont="1" applyAlignment="1">
      <alignment horizontal="center" vertical="center" wrapText="1"/>
    </xf>
    <xf numFmtId="164" fontId="28" fillId="0" borderId="0" xfId="43" applyNumberFormat="1" applyFont="1" applyAlignment="1">
      <alignment horizont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45" xr:uid="{00000000-0005-0000-0000-000020000000}"/>
    <cellStyle name="Neutral" xfId="9" builtinId="28" customBuiltin="1"/>
    <cellStyle name="Normal" xfId="0" builtinId="0"/>
    <cellStyle name="Normal 2" xfId="43" xr:uid="{00000000-0005-0000-0000-000023000000}"/>
    <cellStyle name="Notas" xfId="16" builtinId="10" customBuiltin="1"/>
    <cellStyle name="Porcentaje" xfId="1" builtinId="5"/>
    <cellStyle name="Porcentaje 2" xfId="44" xr:uid="{00000000-0005-0000-0000-000026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0" formatCode="General"/>
    </dxf>
    <dxf>
      <numFmt numFmtId="14" formatCode="0.00%"/>
    </dxf>
    <dxf>
      <numFmt numFmtId="30" formatCode="@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6C482"/>
      <color rgb="FFFC92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0</xdr:rowOff>
    </xdr:from>
    <xdr:to>
      <xdr:col>2</xdr:col>
      <xdr:colOff>962026</xdr:colOff>
      <xdr:row>3</xdr:row>
      <xdr:rowOff>28135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41DC71-4254-4228-B7E3-A1B9F89F9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0"/>
          <a:ext cx="1781175" cy="47009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wssvr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Linea de credito" tableColumnId="1"/>
      <queryTableField id="2" name="Tasa de interes" tableColumnId="2"/>
      <queryTableField id="3" name="Plazo(Meses)" tableColumnId="3"/>
      <queryTableField id="5" name="Tipo de elemento" tableColumnId="4"/>
      <queryTableField id="4" name="Ruta de acceso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owssvr" displayName="Tabla_owssvr" ref="A1:E13" tableType="queryTable" totalsRowShown="0">
  <autoFilter ref="A1:E13" xr:uid="{00000000-0009-0000-0100-000001000000}"/>
  <tableColumns count="5">
    <tableColumn id="1" xr3:uid="{00000000-0010-0000-0000-000001000000}" uniqueName="Title" name="Linea de credito" queryTableFieldId="1" dataDxfId="6"/>
    <tableColumn id="2" xr3:uid="{00000000-0010-0000-0000-000002000000}" uniqueName="Tasa_x005f_x0020_de_x005f_x0020_interes" name="Tasa de interes" queryTableFieldId="2" dataDxfId="5"/>
    <tableColumn id="3" xr3:uid="{00000000-0010-0000-0000-000003000000}" uniqueName="Plazo_x005f_x0028_Meses_x005f_x0029_" name="Plazo(Meses)" queryTableFieldId="3" dataDxfId="4"/>
    <tableColumn id="4" xr3:uid="{00000000-0010-0000-0000-000004000000}" uniqueName="FSObjType" name="Tipo de elemento" queryTableFieldId="5" dataDxfId="3"/>
    <tableColumn id="5" xr3:uid="{00000000-0010-0000-0000-000005000000}" uniqueName="FileDirRef" name="Ruta de acceso" queryTableFieldId="4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3"/>
  <sheetViews>
    <sheetView workbookViewId="0">
      <selection activeCell="C13" sqref="A2:E13"/>
    </sheetView>
  </sheetViews>
  <sheetFormatPr baseColWidth="10" defaultRowHeight="14.4" x14ac:dyDescent="0.3"/>
  <cols>
    <col min="1" max="1" width="24.77734375" bestFit="1" customWidth="1"/>
    <col min="2" max="2" width="16.5546875" bestFit="1" customWidth="1"/>
    <col min="3" max="3" width="15.21875" bestFit="1" customWidth="1"/>
    <col min="4" max="4" width="19.21875" bestFit="1" customWidth="1"/>
    <col min="5" max="5" width="44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4</v>
      </c>
      <c r="E1" t="s">
        <v>3</v>
      </c>
    </row>
    <row r="2" spans="1:5" x14ac:dyDescent="0.3">
      <c r="A2" s="1" t="s">
        <v>5</v>
      </c>
      <c r="B2" s="48">
        <v>5.0000000000000001E-3</v>
      </c>
      <c r="C2">
        <v>12</v>
      </c>
      <c r="D2" s="1" t="s">
        <v>7</v>
      </c>
      <c r="E2" s="1" t="s">
        <v>6</v>
      </c>
    </row>
    <row r="3" spans="1:5" x14ac:dyDescent="0.3">
      <c r="A3" s="1" t="s">
        <v>8</v>
      </c>
      <c r="B3" s="48">
        <v>5.0000000000000001E-3</v>
      </c>
      <c r="C3">
        <v>48</v>
      </c>
      <c r="D3" s="1" t="s">
        <v>7</v>
      </c>
      <c r="E3" s="1" t="s">
        <v>6</v>
      </c>
    </row>
    <row r="4" spans="1:5" x14ac:dyDescent="0.3">
      <c r="A4" s="1" t="s">
        <v>9</v>
      </c>
      <c r="B4" s="48">
        <v>1.2500000000000001E-2</v>
      </c>
      <c r="C4">
        <v>120</v>
      </c>
      <c r="D4" s="1" t="s">
        <v>7</v>
      </c>
      <c r="E4" s="1" t="s">
        <v>6</v>
      </c>
    </row>
    <row r="5" spans="1:5" x14ac:dyDescent="0.3">
      <c r="A5" s="1" t="s">
        <v>31</v>
      </c>
      <c r="B5" s="48">
        <v>9.4999999999999998E-3</v>
      </c>
      <c r="C5">
        <v>72</v>
      </c>
      <c r="D5" s="1" t="s">
        <v>7</v>
      </c>
      <c r="E5" s="1" t="s">
        <v>6</v>
      </c>
    </row>
    <row r="6" spans="1:5" x14ac:dyDescent="0.3">
      <c r="A6" s="1" t="s">
        <v>30</v>
      </c>
      <c r="B6" s="48">
        <v>7.0000000000000001E-3</v>
      </c>
      <c r="C6">
        <v>36</v>
      </c>
      <c r="D6" s="1" t="s">
        <v>7</v>
      </c>
      <c r="E6" s="1" t="s">
        <v>6</v>
      </c>
    </row>
    <row r="7" spans="1:5" x14ac:dyDescent="0.3">
      <c r="A7" s="1" t="s">
        <v>10</v>
      </c>
      <c r="B7" s="48">
        <v>8.5000000000000006E-3</v>
      </c>
      <c r="C7">
        <v>120</v>
      </c>
      <c r="D7" s="1" t="s">
        <v>7</v>
      </c>
      <c r="E7" s="1" t="s">
        <v>6</v>
      </c>
    </row>
    <row r="8" spans="1:5" x14ac:dyDescent="0.3">
      <c r="A8" s="1" t="s">
        <v>11</v>
      </c>
      <c r="B8" s="48">
        <v>9.1999999999999998E-3</v>
      </c>
      <c r="C8">
        <v>60</v>
      </c>
      <c r="D8" s="1" t="s">
        <v>7</v>
      </c>
      <c r="E8" s="1" t="s">
        <v>6</v>
      </c>
    </row>
    <row r="9" spans="1:5" x14ac:dyDescent="0.3">
      <c r="A9" s="1" t="s">
        <v>12</v>
      </c>
      <c r="B9" s="48">
        <v>7.0000000000000001E-3</v>
      </c>
      <c r="C9">
        <v>180</v>
      </c>
      <c r="D9" s="1" t="s">
        <v>7</v>
      </c>
      <c r="E9" s="1" t="s">
        <v>6</v>
      </c>
    </row>
    <row r="10" spans="1:5" x14ac:dyDescent="0.3">
      <c r="A10" s="1" t="s">
        <v>32</v>
      </c>
      <c r="B10" s="48">
        <v>8.8000000000000005E-3</v>
      </c>
      <c r="C10">
        <v>36</v>
      </c>
      <c r="D10" s="1" t="s">
        <v>7</v>
      </c>
      <c r="E10" s="1" t="s">
        <v>6</v>
      </c>
    </row>
    <row r="11" spans="1:5" x14ac:dyDescent="0.3">
      <c r="A11" s="1" t="s">
        <v>33</v>
      </c>
      <c r="B11" s="48">
        <v>1.0999999999999999E-2</v>
      </c>
      <c r="C11">
        <v>120</v>
      </c>
      <c r="D11" s="1" t="s">
        <v>7</v>
      </c>
      <c r="E11" s="1" t="s">
        <v>6</v>
      </c>
    </row>
    <row r="12" spans="1:5" x14ac:dyDescent="0.3">
      <c r="A12" s="1" t="s">
        <v>35</v>
      </c>
      <c r="B12" s="48">
        <v>9.4999999999999998E-3</v>
      </c>
      <c r="C12">
        <v>72</v>
      </c>
      <c r="D12" s="1" t="s">
        <v>7</v>
      </c>
      <c r="E12" s="1" t="s">
        <v>6</v>
      </c>
    </row>
    <row r="13" spans="1:5" x14ac:dyDescent="0.3">
      <c r="A13" s="1" t="s">
        <v>36</v>
      </c>
      <c r="B13" s="48">
        <v>9.4999999999999998E-3</v>
      </c>
      <c r="C13">
        <v>72</v>
      </c>
      <c r="D13" s="1" t="s">
        <v>7</v>
      </c>
      <c r="E13" s="1" t="s">
        <v>6</v>
      </c>
    </row>
  </sheetData>
  <sheetProtection algorithmName="SHA-512" hashValue="nf2ctwnkcO6afUA9jnGWuYPwzs+cNIGHltKoLnAz4n6gCtloplHauP7kDl+e/40800iisWMRCDWQZScy3T5KdA==" saltValue="erWPACRq3ospjvAW6wK+sQ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60CE-2A51-458E-94E9-F29A517E80C7}">
  <dimension ref="B2:T238"/>
  <sheetViews>
    <sheetView showGridLines="0" tabSelected="1" workbookViewId="0">
      <selection activeCell="C8" sqref="C8"/>
    </sheetView>
  </sheetViews>
  <sheetFormatPr baseColWidth="10" defaultColWidth="10.88671875" defaultRowHeight="13.8" x14ac:dyDescent="0.3"/>
  <cols>
    <col min="1" max="1" width="4" style="2" customWidth="1"/>
    <col min="2" max="2" width="12.21875" style="2" customWidth="1"/>
    <col min="3" max="3" width="19" style="2" customWidth="1"/>
    <col min="4" max="4" width="17.77734375" style="3" customWidth="1"/>
    <col min="5" max="5" width="13.21875" style="3" customWidth="1"/>
    <col min="6" max="6" width="15.44140625" style="3" customWidth="1"/>
    <col min="7" max="7" width="16.77734375" style="3" customWidth="1"/>
    <col min="8" max="8" width="15" style="3" customWidth="1"/>
    <col min="9" max="9" width="0.33203125" style="3" hidden="1" customWidth="1"/>
    <col min="10" max="10" width="16.77734375" style="3" customWidth="1"/>
    <col min="11" max="11" width="2.21875" style="3" customWidth="1"/>
    <col min="12" max="12" width="3.21875" style="2" customWidth="1"/>
    <col min="13" max="13" width="11.44140625" style="2" customWidth="1"/>
    <col min="14" max="14" width="11.5546875" style="2" customWidth="1"/>
    <col min="15" max="20" width="0" style="2" hidden="1" customWidth="1"/>
    <col min="21" max="16384" width="10.88671875" style="2"/>
  </cols>
  <sheetData>
    <row r="2" spans="2:20" ht="19.05" customHeight="1" x14ac:dyDescent="0.35">
      <c r="L2" s="49" t="s">
        <v>28</v>
      </c>
      <c r="M2" s="49"/>
      <c r="N2" s="49"/>
    </row>
    <row r="3" spans="2:20" ht="16.5" customHeight="1" x14ac:dyDescent="0.3">
      <c r="L3" s="26">
        <v>1</v>
      </c>
      <c r="M3" s="27" t="s">
        <v>5</v>
      </c>
      <c r="N3" s="28"/>
    </row>
    <row r="4" spans="2:20" ht="20.25" customHeight="1" x14ac:dyDescent="0.3">
      <c r="B4" s="6" t="s">
        <v>24</v>
      </c>
      <c r="C4" s="9">
        <v>45689</v>
      </c>
      <c r="D4" s="23"/>
      <c r="L4" s="26">
        <v>2</v>
      </c>
      <c r="M4" s="27" t="s">
        <v>8</v>
      </c>
      <c r="N4" s="28"/>
      <c r="Q4" s="3"/>
      <c r="R4" s="3"/>
      <c r="S4" s="3"/>
      <c r="T4" s="3"/>
    </row>
    <row r="5" spans="2:20" ht="27.6" x14ac:dyDescent="0.3">
      <c r="B5" s="8" t="s">
        <v>29</v>
      </c>
      <c r="C5" s="42">
        <v>8</v>
      </c>
      <c r="D5" s="40" t="str">
        <f>VLOOKUP(C5,L3:M15,2)</f>
        <v>Vivienda</v>
      </c>
      <c r="E5" s="50" t="str">
        <f>IF(F14&lt;=-1,"El valor del abono a capital no puede ser negativo","")</f>
        <v/>
      </c>
      <c r="F5" s="51"/>
      <c r="G5" s="51"/>
      <c r="H5" s="51"/>
      <c r="I5" s="51"/>
      <c r="J5" s="43"/>
      <c r="L5" s="26">
        <v>3</v>
      </c>
      <c r="M5" s="27" t="s">
        <v>9</v>
      </c>
      <c r="N5" s="28"/>
      <c r="P5" s="12"/>
      <c r="Q5" s="3"/>
      <c r="R5" s="3"/>
      <c r="S5" s="3"/>
      <c r="T5" s="3"/>
    </row>
    <row r="6" spans="2:20" x14ac:dyDescent="0.3">
      <c r="B6" s="7" t="s">
        <v>25</v>
      </c>
      <c r="C6" s="41">
        <v>79569168</v>
      </c>
      <c r="D6" s="23"/>
      <c r="K6" s="4">
        <f>(R6*-1)</f>
        <v>778891.94910135644</v>
      </c>
      <c r="L6" s="29">
        <v>4</v>
      </c>
      <c r="M6" s="30" t="s">
        <v>30</v>
      </c>
      <c r="N6" s="28"/>
      <c r="Q6" s="4" t="s">
        <v>13</v>
      </c>
      <c r="R6" s="46">
        <f>PMT($C$7,$C$8,$C$11,,0)</f>
        <v>-778891.94910135644</v>
      </c>
      <c r="S6" s="4"/>
      <c r="T6" s="4"/>
    </row>
    <row r="7" spans="2:20" s="12" customFormat="1" x14ac:dyDescent="0.3">
      <c r="B7" s="13" t="s">
        <v>27</v>
      </c>
      <c r="C7" s="15">
        <f>VLOOKUP(D5,Tabla_owssvr[[Linea de credito]:[Plazo(Meses)]],2,FALSE)</f>
        <v>7.0000000000000001E-3</v>
      </c>
      <c r="D7" s="24">
        <f>VLOOKUP(D5,Tabla_owssvr[[Linea de credito]:[Plazo(Meses)]],3,FALSE)</f>
        <v>180</v>
      </c>
      <c r="K7" s="14"/>
      <c r="L7" s="31">
        <v>5</v>
      </c>
      <c r="M7" s="32" t="s">
        <v>31</v>
      </c>
      <c r="N7" s="33"/>
      <c r="Q7" s="14"/>
      <c r="R7" s="14"/>
      <c r="S7" s="14"/>
      <c r="T7" s="14"/>
    </row>
    <row r="8" spans="2:20" ht="14.4" x14ac:dyDescent="0.3">
      <c r="B8" s="7" t="s">
        <v>14</v>
      </c>
      <c r="C8" s="41">
        <v>180</v>
      </c>
      <c r="D8" s="25" t="str">
        <f>IF(C8&gt;D7,"La cuota no puede ser mayor de "&amp;D7,"")</f>
        <v/>
      </c>
      <c r="K8" s="5">
        <f>POWER(K10,C8)</f>
        <v>3.5099804671807568</v>
      </c>
      <c r="L8" s="29">
        <v>6</v>
      </c>
      <c r="M8" s="34" t="s">
        <v>10</v>
      </c>
      <c r="N8" s="28"/>
      <c r="Q8" s="4"/>
      <c r="R8" s="4">
        <f>PMT(C7,C8,C11,,0)</f>
        <v>-778891.94910135644</v>
      </c>
      <c r="S8" s="4">
        <f>(C6*((C7*K8)/(K8-1)))</f>
        <v>778891.94910136273</v>
      </c>
      <c r="T8" s="4"/>
    </row>
    <row r="9" spans="2:20" ht="19.05" customHeight="1" x14ac:dyDescent="0.35">
      <c r="B9" s="7" t="s">
        <v>26</v>
      </c>
      <c r="C9" s="10">
        <f>SUM(G13:G712)</f>
        <v>0</v>
      </c>
      <c r="D9" s="23"/>
      <c r="G9" s="52" t="str">
        <f>IF(G12&gt;C6,"Las cuotas extras superan el valor del crédito","")</f>
        <v/>
      </c>
      <c r="H9" s="52"/>
      <c r="I9" s="52"/>
      <c r="J9" s="44"/>
      <c r="K9" s="5"/>
      <c r="L9" s="29">
        <v>7</v>
      </c>
      <c r="M9" s="30" t="s">
        <v>11</v>
      </c>
      <c r="N9" s="28"/>
      <c r="Q9" s="4"/>
      <c r="R9" s="4"/>
      <c r="S9" s="4"/>
      <c r="T9" s="4"/>
    </row>
    <row r="10" spans="2:20" ht="17.55" hidden="1" customHeight="1" x14ac:dyDescent="0.35">
      <c r="B10" s="7" t="s">
        <v>26</v>
      </c>
      <c r="C10" s="10">
        <f>SUM(I14:I713)</f>
        <v>0</v>
      </c>
      <c r="D10" s="23"/>
      <c r="G10" s="52"/>
      <c r="H10" s="52"/>
      <c r="I10" s="52"/>
      <c r="J10" s="44"/>
      <c r="K10" s="4">
        <f>1+C7</f>
        <v>1.0069999999999999</v>
      </c>
      <c r="L10" s="29"/>
      <c r="M10" s="30"/>
      <c r="N10" s="28"/>
      <c r="Q10" s="4"/>
      <c r="R10" s="4"/>
      <c r="S10" s="4"/>
      <c r="T10" s="4"/>
    </row>
    <row r="11" spans="2:20" ht="12.75" customHeight="1" x14ac:dyDescent="0.35">
      <c r="B11" s="35" t="s">
        <v>15</v>
      </c>
      <c r="C11" s="35">
        <f>(C6-C10)</f>
        <v>79569168</v>
      </c>
      <c r="D11" s="36"/>
      <c r="G11" s="52"/>
      <c r="H11" s="52"/>
      <c r="I11" s="52"/>
      <c r="J11" s="44"/>
      <c r="L11" s="29">
        <v>8</v>
      </c>
      <c r="M11" s="30" t="s">
        <v>12</v>
      </c>
      <c r="N11" s="28"/>
    </row>
    <row r="12" spans="2:20" x14ac:dyDescent="0.3">
      <c r="G12" s="37">
        <f>SUM(G14:G222)</f>
        <v>0</v>
      </c>
      <c r="J12" s="37"/>
      <c r="L12" s="29">
        <v>9</v>
      </c>
      <c r="M12" s="30" t="s">
        <v>32</v>
      </c>
      <c r="N12" s="28"/>
    </row>
    <row r="13" spans="2:20" ht="27.6" x14ac:dyDescent="0.3">
      <c r="B13" s="16" t="s">
        <v>16</v>
      </c>
      <c r="C13" s="16" t="s">
        <v>17</v>
      </c>
      <c r="D13" s="11" t="s">
        <v>18</v>
      </c>
      <c r="E13" s="11" t="s">
        <v>19</v>
      </c>
      <c r="F13" s="11" t="s">
        <v>20</v>
      </c>
      <c r="G13" s="11" t="s">
        <v>21</v>
      </c>
      <c r="H13" s="11" t="s">
        <v>22</v>
      </c>
      <c r="I13" s="11" t="s">
        <v>23</v>
      </c>
      <c r="J13" s="45" t="s">
        <v>34</v>
      </c>
      <c r="K13" s="2"/>
      <c r="L13" s="29">
        <v>10</v>
      </c>
      <c r="M13" s="30" t="s">
        <v>33</v>
      </c>
      <c r="N13" s="28"/>
    </row>
    <row r="14" spans="2:20" x14ac:dyDescent="0.3">
      <c r="B14" s="19">
        <v>1</v>
      </c>
      <c r="C14" s="20">
        <f>+C4</f>
        <v>45689</v>
      </c>
      <c r="D14" s="21">
        <f>IF($C$5=1,(E14+F14),IF($C$5=5,(E14+F14),($R$6)*-1))</f>
        <v>778891.94910135644</v>
      </c>
      <c r="E14" s="21">
        <f>(C6*$C$7)</f>
        <v>556984.17599999998</v>
      </c>
      <c r="F14" s="21">
        <f t="shared" ref="F14:F77" si="0">IF($C$5=1,(($C$6-SUM($G$14:$G$133))/$C$8),IF($C$5=5,(($C$6-SUM($G$14:$G$133))/$C$8),(D14-E14)))</f>
        <v>221907.77310135646</v>
      </c>
      <c r="G14" s="22"/>
      <c r="H14" s="21">
        <f>(C6-F14-G14)</f>
        <v>79347260.22689864</v>
      </c>
      <c r="I14" s="21">
        <f>(G14*(1/(1+$C$7)^B14))</f>
        <v>0</v>
      </c>
      <c r="J14" s="22"/>
      <c r="K14" s="2"/>
      <c r="L14" s="29">
        <v>11</v>
      </c>
      <c r="M14" s="30" t="s">
        <v>35</v>
      </c>
      <c r="N14" s="28"/>
    </row>
    <row r="15" spans="2:20" x14ac:dyDescent="0.3">
      <c r="B15" s="19">
        <f>(B14+1)</f>
        <v>2</v>
      </c>
      <c r="C15" s="20">
        <f>IF(MONTH(C14)=1,(C14+31),IF(MONTH(C14)=2,(C14+29),IF(MONTH(C14)=3,(C14+31),IF(MONTH(C14)=5,(C14+31),IF(MONTH(C14)=7,(C14+31),IF(MONTH(C14)=8,(C14+31),IF(MONTH(C14)=10,(C14+31),IF(MONTH(C14)=12,(C14+31),(C14+30)))))))))</f>
        <v>45718</v>
      </c>
      <c r="D15" s="21">
        <f t="shared" ref="D15:D78" si="1">IF($C$5=1,(E15+F15),IF($C$5=5,(E15+F15),($R$6)*-1))</f>
        <v>778891.94910135644</v>
      </c>
      <c r="E15" s="21">
        <f>(H14*$C$7)</f>
        <v>555430.82158829051</v>
      </c>
      <c r="F15" s="21">
        <f t="shared" si="0"/>
        <v>223461.12751306593</v>
      </c>
      <c r="G15" s="22"/>
      <c r="H15" s="21">
        <f>(H14-F15-G15)</f>
        <v>79123799.099385574</v>
      </c>
      <c r="I15" s="21">
        <f>(G15*(1/(1+$C$7)^B15))</f>
        <v>0</v>
      </c>
      <c r="J15" s="22"/>
      <c r="K15" s="2"/>
      <c r="L15" s="29">
        <v>12</v>
      </c>
      <c r="M15" s="30" t="s">
        <v>36</v>
      </c>
      <c r="N15" s="28"/>
    </row>
    <row r="16" spans="2:20" x14ac:dyDescent="0.3">
      <c r="B16" s="19">
        <f t="shared" ref="B16:B79" si="2">(B15+1)</f>
        <v>3</v>
      </c>
      <c r="C16" s="20">
        <f>IF(MONTH(C15)=1,(C15+31),IF(MONTH(C15)=2,(C15+29),IF(MONTH(C15)=3,(C15+31),IF(MONTH(C15)=5,(C15+31),IF(MONTH(C15)=7,(C15+31),IF(MONTH(C15)=8,(C15+31),IF(MONTH(C15)=10,(C15+31),IF(MONTH(C15)=12,(C15+31),(C15+30)))))))))</f>
        <v>45749</v>
      </c>
      <c r="D16" s="21">
        <f>IF($C$5=1,(E16+F16),IF($C$5=5,(E16+F16),($R$6)*-1))</f>
        <v>778891.94910135644</v>
      </c>
      <c r="E16" s="21">
        <f t="shared" ref="E16:E79" si="3">(H15*$C$7)</f>
        <v>553866.593695699</v>
      </c>
      <c r="F16" s="21">
        <f t="shared" si="0"/>
        <v>225025.35540565744</v>
      </c>
      <c r="G16" s="22"/>
      <c r="H16" s="21">
        <f t="shared" ref="H16:H79" si="4">(H15-F16-G16)</f>
        <v>78898773.743979916</v>
      </c>
      <c r="I16" s="21">
        <f t="shared" ref="I16:I79" si="5">(G16*(1/(1+$C$7)^B16))</f>
        <v>0</v>
      </c>
      <c r="J16" s="22"/>
      <c r="K16" s="2"/>
    </row>
    <row r="17" spans="2:11" x14ac:dyDescent="0.3">
      <c r="B17" s="19">
        <f t="shared" si="2"/>
        <v>4</v>
      </c>
      <c r="C17" s="20">
        <f>IF(MONTH(C16)=1,(C16+31),IF(MONTH(C16)=2,(C16+29),IF(MONTH(C16)=3,(C16+31),IF(MONTH(C16)=5,(C16+31),IF(MONTH(C16)=7,(C16+31),IF(MONTH(C16)=8,(C16+31),IF(MONTH(C16)=10,(C16+31),IF(MONTH(C16)=12,(C16+31),(C16+30)))))))))</f>
        <v>45779</v>
      </c>
      <c r="D17" s="21">
        <f t="shared" si="1"/>
        <v>778891.94910135644</v>
      </c>
      <c r="E17" s="21">
        <f>(H16*$C$7)</f>
        <v>552291.41620785941</v>
      </c>
      <c r="F17" s="21">
        <f t="shared" si="0"/>
        <v>226600.53289349703</v>
      </c>
      <c r="G17" s="22"/>
      <c r="H17" s="21">
        <f>(H16-F17-G17)</f>
        <v>78672173.211086422</v>
      </c>
      <c r="I17" s="21">
        <f t="shared" si="5"/>
        <v>0</v>
      </c>
      <c r="J17" s="22"/>
      <c r="K17" s="2"/>
    </row>
    <row r="18" spans="2:11" ht="14.4" x14ac:dyDescent="0.3">
      <c r="B18" s="19">
        <f t="shared" si="2"/>
        <v>5</v>
      </c>
      <c r="C18" s="20">
        <f>IF(MONTH(C17)=1,(C17+31),IF(MONTH(C17)=2,(C17+29),IF(MONTH(C17)=3,(C17+31),IF(MONTH(C17)=5,(C17+31),IF(MONTH(C17)=7,(C17+31),IF(MONTH(C17)=8,(C17+31),IF(MONTH(C17)=10,(C17+31),IF(MONTH(C17)=12,(C17+31),(C17+30)))))))))</f>
        <v>45810</v>
      </c>
      <c r="D18" s="21">
        <f t="shared" si="1"/>
        <v>778891.94910135644</v>
      </c>
      <c r="E18" s="21">
        <f t="shared" si="3"/>
        <v>550705.21247760497</v>
      </c>
      <c r="F18" s="21">
        <f t="shared" si="0"/>
        <v>228186.73662375147</v>
      </c>
      <c r="G18" s="47"/>
      <c r="H18" s="21">
        <f t="shared" si="4"/>
        <v>78443986.474462673</v>
      </c>
      <c r="I18" s="21">
        <f t="shared" si="5"/>
        <v>0</v>
      </c>
      <c r="J18" s="22"/>
      <c r="K18" s="2"/>
    </row>
    <row r="19" spans="2:11" x14ac:dyDescent="0.3">
      <c r="B19" s="19">
        <f t="shared" si="2"/>
        <v>6</v>
      </c>
      <c r="C19" s="20">
        <f t="shared" ref="C19:C82" si="6">IF(MONTH(C18)=1,(C18+31),IF(MONTH(C18)=2,(C18+29),IF(MONTH(C18)=3,(C18+31),IF(MONTH(C18)=5,(C18+31),IF(MONTH(C18)=7,(C18+31),IF(MONTH(C18)=8,(C18+31),IF(MONTH(C18)=10,(C18+31),IF(MONTH(C18)=12,(C18+31),(C18+30)))))))))</f>
        <v>45840</v>
      </c>
      <c r="D19" s="21">
        <f t="shared" si="1"/>
        <v>778891.94910135644</v>
      </c>
      <c r="E19" s="21">
        <f t="shared" si="3"/>
        <v>549107.90532123868</v>
      </c>
      <c r="F19" s="21">
        <f t="shared" si="0"/>
        <v>229784.04378011776</v>
      </c>
      <c r="G19" s="22"/>
      <c r="H19" s="21">
        <f t="shared" si="4"/>
        <v>78214202.430682555</v>
      </c>
      <c r="I19" s="21">
        <f t="shared" si="5"/>
        <v>0</v>
      </c>
      <c r="J19" s="22"/>
      <c r="K19" s="2"/>
    </row>
    <row r="20" spans="2:11" x14ac:dyDescent="0.3">
      <c r="B20" s="19">
        <f t="shared" si="2"/>
        <v>7</v>
      </c>
      <c r="C20" s="20">
        <f t="shared" si="6"/>
        <v>45871</v>
      </c>
      <c r="D20" s="21">
        <f t="shared" si="1"/>
        <v>778891.94910135644</v>
      </c>
      <c r="E20" s="21">
        <f t="shared" si="3"/>
        <v>547499.41701477789</v>
      </c>
      <c r="F20" s="21">
        <f t="shared" si="0"/>
        <v>231392.53208657855</v>
      </c>
      <c r="G20" s="22"/>
      <c r="H20" s="21">
        <f t="shared" si="4"/>
        <v>77982809.898595974</v>
      </c>
      <c r="I20" s="21">
        <f t="shared" si="5"/>
        <v>0</v>
      </c>
      <c r="J20" s="22"/>
      <c r="K20" s="2"/>
    </row>
    <row r="21" spans="2:11" x14ac:dyDescent="0.3">
      <c r="B21" s="19">
        <f t="shared" si="2"/>
        <v>8</v>
      </c>
      <c r="C21" s="20">
        <f t="shared" si="6"/>
        <v>45902</v>
      </c>
      <c r="D21" s="21">
        <f t="shared" si="1"/>
        <v>778891.94910135644</v>
      </c>
      <c r="E21" s="21">
        <f t="shared" si="3"/>
        <v>545879.66929017182</v>
      </c>
      <c r="F21" s="21">
        <f t="shared" si="0"/>
        <v>233012.27981118462</v>
      </c>
      <c r="G21" s="22"/>
      <c r="H21" s="21">
        <f t="shared" si="4"/>
        <v>77749797.618784785</v>
      </c>
      <c r="I21" s="21">
        <f t="shared" si="5"/>
        <v>0</v>
      </c>
      <c r="J21" s="22"/>
      <c r="K21" s="2"/>
    </row>
    <row r="22" spans="2:11" x14ac:dyDescent="0.3">
      <c r="B22" s="19">
        <f t="shared" si="2"/>
        <v>9</v>
      </c>
      <c r="C22" s="20">
        <f t="shared" si="6"/>
        <v>45932</v>
      </c>
      <c r="D22" s="21">
        <f t="shared" si="1"/>
        <v>778891.94910135644</v>
      </c>
      <c r="E22" s="21">
        <f t="shared" si="3"/>
        <v>544248.58333149354</v>
      </c>
      <c r="F22" s="21">
        <f t="shared" si="0"/>
        <v>234643.3657698629</v>
      </c>
      <c r="G22" s="22"/>
      <c r="H22" s="21">
        <f t="shared" si="4"/>
        <v>77515154.253014922</v>
      </c>
      <c r="I22" s="21">
        <f t="shared" si="5"/>
        <v>0</v>
      </c>
      <c r="J22" s="22"/>
      <c r="K22" s="2"/>
    </row>
    <row r="23" spans="2:11" x14ac:dyDescent="0.3">
      <c r="B23" s="19">
        <f t="shared" si="2"/>
        <v>10</v>
      </c>
      <c r="C23" s="20">
        <f t="shared" si="6"/>
        <v>45963</v>
      </c>
      <c r="D23" s="21">
        <f t="shared" si="1"/>
        <v>778891.94910135644</v>
      </c>
      <c r="E23" s="21">
        <f t="shared" si="3"/>
        <v>542606.0797711045</v>
      </c>
      <c r="F23" s="21">
        <f t="shared" si="0"/>
        <v>236285.86933025194</v>
      </c>
      <c r="G23" s="22"/>
      <c r="H23" s="21">
        <f t="shared" si="4"/>
        <v>77278868.383684665</v>
      </c>
      <c r="I23" s="21">
        <f t="shared" si="5"/>
        <v>0</v>
      </c>
      <c r="J23" s="22"/>
      <c r="K23" s="2"/>
    </row>
    <row r="24" spans="2:11" x14ac:dyDescent="0.3">
      <c r="B24" s="19">
        <f t="shared" si="2"/>
        <v>11</v>
      </c>
      <c r="C24" s="20">
        <f t="shared" si="6"/>
        <v>45993</v>
      </c>
      <c r="D24" s="21">
        <f t="shared" si="1"/>
        <v>778891.94910135644</v>
      </c>
      <c r="E24" s="21">
        <f t="shared" si="3"/>
        <v>540952.07868579263</v>
      </c>
      <c r="F24" s="21">
        <f t="shared" si="0"/>
        <v>237939.87041556381</v>
      </c>
      <c r="G24" s="22"/>
      <c r="H24" s="21">
        <f t="shared" si="4"/>
        <v>77040928.513269097</v>
      </c>
      <c r="I24" s="21">
        <f t="shared" si="5"/>
        <v>0</v>
      </c>
      <c r="J24" s="22"/>
      <c r="K24" s="2"/>
    </row>
    <row r="25" spans="2:11" x14ac:dyDescent="0.3">
      <c r="B25" s="19">
        <f t="shared" si="2"/>
        <v>12</v>
      </c>
      <c r="C25" s="20">
        <f t="shared" si="6"/>
        <v>46024</v>
      </c>
      <c r="D25" s="21">
        <f t="shared" si="1"/>
        <v>778891.94910135644</v>
      </c>
      <c r="E25" s="21">
        <f t="shared" si="3"/>
        <v>539286.49959288375</v>
      </c>
      <c r="F25" s="21">
        <f t="shared" si="0"/>
        <v>239605.4495084727</v>
      </c>
      <c r="G25" s="22"/>
      <c r="H25" s="21">
        <f t="shared" si="4"/>
        <v>76801323.063760623</v>
      </c>
      <c r="I25" s="21">
        <f t="shared" si="5"/>
        <v>0</v>
      </c>
      <c r="J25" s="22"/>
      <c r="K25" s="2"/>
    </row>
    <row r="26" spans="2:11" x14ac:dyDescent="0.3">
      <c r="B26" s="19">
        <f t="shared" si="2"/>
        <v>13</v>
      </c>
      <c r="C26" s="20">
        <f t="shared" si="6"/>
        <v>46055</v>
      </c>
      <c r="D26" s="21">
        <f t="shared" si="1"/>
        <v>778891.94910135644</v>
      </c>
      <c r="E26" s="21">
        <f t="shared" si="3"/>
        <v>537609.26144632441</v>
      </c>
      <c r="F26" s="21">
        <f t="shared" si="0"/>
        <v>241282.68765503203</v>
      </c>
      <c r="G26" s="22"/>
      <c r="H26" s="21">
        <f t="shared" si="4"/>
        <v>76560040.376105592</v>
      </c>
      <c r="I26" s="21">
        <f t="shared" si="5"/>
        <v>0</v>
      </c>
      <c r="J26" s="22"/>
      <c r="K26" s="2"/>
    </row>
    <row r="27" spans="2:11" x14ac:dyDescent="0.3">
      <c r="B27" s="19">
        <f t="shared" si="2"/>
        <v>14</v>
      </c>
      <c r="C27" s="20">
        <f t="shared" si="6"/>
        <v>46084</v>
      </c>
      <c r="D27" s="21">
        <f t="shared" si="1"/>
        <v>778891.94910135644</v>
      </c>
      <c r="E27" s="21">
        <f t="shared" si="3"/>
        <v>535920.28263273917</v>
      </c>
      <c r="F27" s="21">
        <f t="shared" si="0"/>
        <v>242971.66646861727</v>
      </c>
      <c r="G27" s="22"/>
      <c r="H27" s="21">
        <f t="shared" si="4"/>
        <v>76317068.709636971</v>
      </c>
      <c r="I27" s="21">
        <f t="shared" si="5"/>
        <v>0</v>
      </c>
      <c r="J27" s="22"/>
      <c r="K27" s="2"/>
    </row>
    <row r="28" spans="2:11" x14ac:dyDescent="0.3">
      <c r="B28" s="19">
        <f t="shared" si="2"/>
        <v>15</v>
      </c>
      <c r="C28" s="20">
        <f t="shared" si="6"/>
        <v>46115</v>
      </c>
      <c r="D28" s="21">
        <f t="shared" si="1"/>
        <v>778891.94910135644</v>
      </c>
      <c r="E28" s="21">
        <f t="shared" si="3"/>
        <v>534219.4809674588</v>
      </c>
      <c r="F28" s="21">
        <f t="shared" si="0"/>
        <v>244672.46813389764</v>
      </c>
      <c r="G28" s="22"/>
      <c r="H28" s="21">
        <f t="shared" si="4"/>
        <v>76072396.241503075</v>
      </c>
      <c r="I28" s="21">
        <f t="shared" si="5"/>
        <v>0</v>
      </c>
      <c r="J28" s="22" t="s">
        <v>37</v>
      </c>
      <c r="K28" s="2"/>
    </row>
    <row r="29" spans="2:11" x14ac:dyDescent="0.3">
      <c r="B29" s="19">
        <f t="shared" si="2"/>
        <v>16</v>
      </c>
      <c r="C29" s="20">
        <f t="shared" si="6"/>
        <v>46145</v>
      </c>
      <c r="D29" s="21">
        <f t="shared" si="1"/>
        <v>778891.94910135644</v>
      </c>
      <c r="E29" s="21">
        <f t="shared" si="3"/>
        <v>532506.77369052148</v>
      </c>
      <c r="F29" s="21">
        <f t="shared" si="0"/>
        <v>246385.17541083496</v>
      </c>
      <c r="G29" s="22"/>
      <c r="H29" s="21">
        <f t="shared" si="4"/>
        <v>75826011.066092238</v>
      </c>
      <c r="I29" s="21">
        <f t="shared" si="5"/>
        <v>0</v>
      </c>
      <c r="J29" s="22"/>
      <c r="K29" s="2"/>
    </row>
    <row r="30" spans="2:11" ht="14.4" x14ac:dyDescent="0.3">
      <c r="B30" s="19">
        <f t="shared" si="2"/>
        <v>17</v>
      </c>
      <c r="C30" s="20">
        <f t="shared" si="6"/>
        <v>46176</v>
      </c>
      <c r="D30" s="21">
        <f t="shared" si="1"/>
        <v>778891.94910135644</v>
      </c>
      <c r="E30" s="21">
        <f t="shared" si="3"/>
        <v>530782.07746264571</v>
      </c>
      <c r="F30" s="21">
        <f t="shared" si="0"/>
        <v>248109.87163871073</v>
      </c>
      <c r="G30" s="47"/>
      <c r="H30" s="21">
        <f t="shared" si="4"/>
        <v>75577901.194453523</v>
      </c>
      <c r="I30" s="21">
        <f t="shared" si="5"/>
        <v>0</v>
      </c>
      <c r="J30" s="22"/>
      <c r="K30" s="2"/>
    </row>
    <row r="31" spans="2:11" x14ac:dyDescent="0.3">
      <c r="B31" s="19">
        <f t="shared" si="2"/>
        <v>18</v>
      </c>
      <c r="C31" s="20">
        <f t="shared" si="6"/>
        <v>46206</v>
      </c>
      <c r="D31" s="21">
        <f t="shared" si="1"/>
        <v>778891.94910135644</v>
      </c>
      <c r="E31" s="21">
        <f t="shared" si="3"/>
        <v>529045.30836117466</v>
      </c>
      <c r="F31" s="21">
        <f t="shared" si="0"/>
        <v>249846.64074018179</v>
      </c>
      <c r="G31" s="22"/>
      <c r="H31" s="21">
        <f t="shared" si="4"/>
        <v>75328054.553713337</v>
      </c>
      <c r="I31" s="21">
        <f t="shared" si="5"/>
        <v>0</v>
      </c>
      <c r="J31" s="22"/>
      <c r="K31" s="2"/>
    </row>
    <row r="32" spans="2:11" x14ac:dyDescent="0.3">
      <c r="B32" s="19">
        <f t="shared" si="2"/>
        <v>19</v>
      </c>
      <c r="C32" s="20">
        <f t="shared" si="6"/>
        <v>46237</v>
      </c>
      <c r="D32" s="21">
        <f t="shared" si="1"/>
        <v>778891.94910135644</v>
      </c>
      <c r="E32" s="21">
        <f t="shared" si="3"/>
        <v>527296.38187599333</v>
      </c>
      <c r="F32" s="21">
        <f t="shared" si="0"/>
        <v>251595.56722536311</v>
      </c>
      <c r="G32" s="22"/>
      <c r="H32" s="21">
        <f t="shared" si="4"/>
        <v>75076458.98648797</v>
      </c>
      <c r="I32" s="21">
        <f t="shared" si="5"/>
        <v>0</v>
      </c>
      <c r="J32" s="22"/>
      <c r="K32" s="2"/>
    </row>
    <row r="33" spans="2:11" x14ac:dyDescent="0.3">
      <c r="B33" s="19">
        <f t="shared" si="2"/>
        <v>20</v>
      </c>
      <c r="C33" s="20">
        <f t="shared" si="6"/>
        <v>46268</v>
      </c>
      <c r="D33" s="21">
        <f t="shared" si="1"/>
        <v>778891.94910135644</v>
      </c>
      <c r="E33" s="21">
        <f t="shared" si="3"/>
        <v>525535.2129054158</v>
      </c>
      <c r="F33" s="21">
        <f t="shared" si="0"/>
        <v>253356.73619594064</v>
      </c>
      <c r="G33" s="22"/>
      <c r="H33" s="21">
        <f t="shared" si="4"/>
        <v>74823102.250292033</v>
      </c>
      <c r="I33" s="21">
        <f t="shared" si="5"/>
        <v>0</v>
      </c>
      <c r="J33" s="22"/>
      <c r="K33" s="2"/>
    </row>
    <row r="34" spans="2:11" x14ac:dyDescent="0.3">
      <c r="B34" s="19">
        <f t="shared" si="2"/>
        <v>21</v>
      </c>
      <c r="C34" s="20">
        <f t="shared" si="6"/>
        <v>46298</v>
      </c>
      <c r="D34" s="21">
        <f t="shared" si="1"/>
        <v>778891.94910135644</v>
      </c>
      <c r="E34" s="21">
        <f t="shared" si="3"/>
        <v>523761.71575204423</v>
      </c>
      <c r="F34" s="21">
        <f t="shared" si="0"/>
        <v>255130.23334931221</v>
      </c>
      <c r="G34" s="22"/>
      <c r="H34" s="21">
        <f t="shared" si="4"/>
        <v>74567972.016942725</v>
      </c>
      <c r="I34" s="21">
        <f t="shared" si="5"/>
        <v>0</v>
      </c>
      <c r="J34" s="22"/>
      <c r="K34" s="2"/>
    </row>
    <row r="35" spans="2:11" x14ac:dyDescent="0.3">
      <c r="B35" s="19">
        <f t="shared" si="2"/>
        <v>22</v>
      </c>
      <c r="C35" s="20">
        <f t="shared" si="6"/>
        <v>46329</v>
      </c>
      <c r="D35" s="21">
        <f t="shared" si="1"/>
        <v>778891.94910135644</v>
      </c>
      <c r="E35" s="21">
        <f t="shared" si="3"/>
        <v>521975.8041185991</v>
      </c>
      <c r="F35" s="21">
        <f t="shared" si="0"/>
        <v>256916.14498275734</v>
      </c>
      <c r="G35" s="22"/>
      <c r="H35" s="21">
        <f t="shared" si="4"/>
        <v>74311055.871959969</v>
      </c>
      <c r="I35" s="21">
        <f t="shared" si="5"/>
        <v>0</v>
      </c>
      <c r="J35" s="22"/>
      <c r="K35" s="2"/>
    </row>
    <row r="36" spans="2:11" x14ac:dyDescent="0.3">
      <c r="B36" s="19">
        <f t="shared" si="2"/>
        <v>23</v>
      </c>
      <c r="C36" s="20">
        <f t="shared" si="6"/>
        <v>46359</v>
      </c>
      <c r="D36" s="21">
        <f t="shared" si="1"/>
        <v>778891.94910135644</v>
      </c>
      <c r="E36" s="21">
        <f t="shared" si="3"/>
        <v>520177.39110371977</v>
      </c>
      <c r="F36" s="21">
        <f t="shared" si="0"/>
        <v>258714.55799763667</v>
      </c>
      <c r="G36" s="22"/>
      <c r="H36" s="21">
        <f t="shared" si="4"/>
        <v>74052341.313962325</v>
      </c>
      <c r="I36" s="21">
        <f t="shared" si="5"/>
        <v>0</v>
      </c>
      <c r="J36" s="22"/>
      <c r="K36" s="2"/>
    </row>
    <row r="37" spans="2:11" x14ac:dyDescent="0.3">
      <c r="B37" s="19">
        <f t="shared" si="2"/>
        <v>24</v>
      </c>
      <c r="C37" s="20">
        <f t="shared" si="6"/>
        <v>46390</v>
      </c>
      <c r="D37" s="21">
        <f t="shared" si="1"/>
        <v>778891.94910135644</v>
      </c>
      <c r="E37" s="21">
        <f t="shared" si="3"/>
        <v>518366.38919773628</v>
      </c>
      <c r="F37" s="21">
        <f t="shared" si="0"/>
        <v>260525.55990362016</v>
      </c>
      <c r="G37" s="22"/>
      <c r="H37" s="21">
        <f t="shared" si="4"/>
        <v>73791815.754058704</v>
      </c>
      <c r="I37" s="21">
        <f t="shared" si="5"/>
        <v>0</v>
      </c>
      <c r="J37" s="22"/>
      <c r="K37" s="2"/>
    </row>
    <row r="38" spans="2:11" x14ac:dyDescent="0.3">
      <c r="B38" s="19">
        <f t="shared" si="2"/>
        <v>25</v>
      </c>
      <c r="C38" s="20">
        <f t="shared" si="6"/>
        <v>46421</v>
      </c>
      <c r="D38" s="21">
        <f t="shared" si="1"/>
        <v>778891.94910135644</v>
      </c>
      <c r="E38" s="21">
        <f t="shared" si="3"/>
        <v>516542.71027841093</v>
      </c>
      <c r="F38" s="21">
        <f t="shared" si="0"/>
        <v>262349.23882294551</v>
      </c>
      <c r="G38" s="22"/>
      <c r="H38" s="21">
        <f t="shared" si="4"/>
        <v>73529466.515235752</v>
      </c>
      <c r="I38" s="21">
        <f t="shared" si="5"/>
        <v>0</v>
      </c>
      <c r="J38" s="22"/>
      <c r="K38" s="2"/>
    </row>
    <row r="39" spans="2:11" x14ac:dyDescent="0.3">
      <c r="B39" s="19">
        <f t="shared" si="2"/>
        <v>26</v>
      </c>
      <c r="C39" s="20">
        <f t="shared" si="6"/>
        <v>46450</v>
      </c>
      <c r="D39" s="21">
        <f t="shared" si="1"/>
        <v>778891.94910135644</v>
      </c>
      <c r="E39" s="21">
        <f t="shared" si="3"/>
        <v>514706.26560665027</v>
      </c>
      <c r="F39" s="21">
        <f t="shared" si="0"/>
        <v>264185.68349470617</v>
      </c>
      <c r="G39" s="22"/>
      <c r="H39" s="21">
        <f t="shared" si="4"/>
        <v>73265280.83174105</v>
      </c>
      <c r="I39" s="21">
        <f t="shared" si="5"/>
        <v>0</v>
      </c>
      <c r="J39" s="22"/>
      <c r="K39" s="2"/>
    </row>
    <row r="40" spans="2:11" x14ac:dyDescent="0.3">
      <c r="B40" s="19">
        <f t="shared" si="2"/>
        <v>27</v>
      </c>
      <c r="C40" s="20">
        <f t="shared" si="6"/>
        <v>46481</v>
      </c>
      <c r="D40" s="21">
        <f t="shared" si="1"/>
        <v>778891.94910135644</v>
      </c>
      <c r="E40" s="21">
        <f t="shared" si="3"/>
        <v>512856.96582218737</v>
      </c>
      <c r="F40" s="21">
        <f t="shared" si="0"/>
        <v>266034.98327916907</v>
      </c>
      <c r="G40" s="22"/>
      <c r="H40" s="21">
        <f t="shared" si="4"/>
        <v>72999245.848461881</v>
      </c>
      <c r="I40" s="21">
        <f t="shared" si="5"/>
        <v>0</v>
      </c>
      <c r="J40" s="22" t="s">
        <v>37</v>
      </c>
      <c r="K40" s="2"/>
    </row>
    <row r="41" spans="2:11" ht="14.4" x14ac:dyDescent="0.3">
      <c r="B41" s="19">
        <f t="shared" si="2"/>
        <v>28</v>
      </c>
      <c r="C41" s="20">
        <f t="shared" si="6"/>
        <v>46511</v>
      </c>
      <c r="D41" s="21">
        <f t="shared" si="1"/>
        <v>778891.94910135644</v>
      </c>
      <c r="E41" s="21">
        <f t="shared" si="3"/>
        <v>510994.7209392332</v>
      </c>
      <c r="F41" s="21">
        <f t="shared" si="0"/>
        <v>267897.22816212324</v>
      </c>
      <c r="G41" s="47"/>
      <c r="H41" s="21">
        <f t="shared" si="4"/>
        <v>72731348.620299757</v>
      </c>
      <c r="I41" s="21">
        <f t="shared" si="5"/>
        <v>0</v>
      </c>
      <c r="J41" s="22"/>
      <c r="K41" s="2"/>
    </row>
    <row r="42" spans="2:11" x14ac:dyDescent="0.3">
      <c r="B42" s="19">
        <f t="shared" si="2"/>
        <v>29</v>
      </c>
      <c r="C42" s="20">
        <f t="shared" si="6"/>
        <v>46542</v>
      </c>
      <c r="D42" s="21">
        <f t="shared" si="1"/>
        <v>778891.94910135644</v>
      </c>
      <c r="E42" s="21">
        <f t="shared" si="3"/>
        <v>509119.4403420983</v>
      </c>
      <c r="F42" s="21">
        <f t="shared" si="0"/>
        <v>269772.50875925814</v>
      </c>
      <c r="G42" s="22"/>
      <c r="H42" s="21">
        <f t="shared" si="4"/>
        <v>72461576.111540496</v>
      </c>
      <c r="I42" s="21">
        <f t="shared" si="5"/>
        <v>0</v>
      </c>
      <c r="J42" s="22"/>
      <c r="K42" s="2"/>
    </row>
    <row r="43" spans="2:11" x14ac:dyDescent="0.3">
      <c r="B43" s="19">
        <f t="shared" si="2"/>
        <v>30</v>
      </c>
      <c r="C43" s="20">
        <f t="shared" si="6"/>
        <v>46572</v>
      </c>
      <c r="D43" s="21">
        <f t="shared" si="1"/>
        <v>778891.94910135644</v>
      </c>
      <c r="E43" s="21">
        <f t="shared" si="3"/>
        <v>507231.03278078348</v>
      </c>
      <c r="F43" s="21">
        <f t="shared" si="0"/>
        <v>271660.91632057296</v>
      </c>
      <c r="G43" s="22"/>
      <c r="H43" s="21">
        <f t="shared" si="4"/>
        <v>72189915.195219919</v>
      </c>
      <c r="I43" s="21">
        <f t="shared" si="5"/>
        <v>0</v>
      </c>
      <c r="J43" s="22"/>
      <c r="K43" s="2"/>
    </row>
    <row r="44" spans="2:11" x14ac:dyDescent="0.3">
      <c r="B44" s="19">
        <f t="shared" si="2"/>
        <v>31</v>
      </c>
      <c r="C44" s="20">
        <f t="shared" si="6"/>
        <v>46603</v>
      </c>
      <c r="D44" s="21">
        <f t="shared" si="1"/>
        <v>778891.94910135644</v>
      </c>
      <c r="E44" s="21">
        <f t="shared" si="3"/>
        <v>505329.40636653942</v>
      </c>
      <c r="F44" s="21">
        <f t="shared" si="0"/>
        <v>273562.54273481702</v>
      </c>
      <c r="G44" s="22"/>
      <c r="H44" s="21">
        <f t="shared" si="4"/>
        <v>71916352.652485102</v>
      </c>
      <c r="I44" s="21">
        <f t="shared" si="5"/>
        <v>0</v>
      </c>
      <c r="J44" s="22"/>
      <c r="K44" s="2"/>
    </row>
    <row r="45" spans="2:11" x14ac:dyDescent="0.3">
      <c r="B45" s="19">
        <f t="shared" si="2"/>
        <v>32</v>
      </c>
      <c r="C45" s="20">
        <f t="shared" si="6"/>
        <v>46634</v>
      </c>
      <c r="D45" s="21">
        <f t="shared" si="1"/>
        <v>778891.94910135644</v>
      </c>
      <c r="E45" s="21">
        <f t="shared" si="3"/>
        <v>503414.4685673957</v>
      </c>
      <c r="F45" s="21">
        <f t="shared" si="0"/>
        <v>275477.48053396074</v>
      </c>
      <c r="G45" s="22"/>
      <c r="H45" s="21">
        <f t="shared" si="4"/>
        <v>71640875.171951145</v>
      </c>
      <c r="I45" s="21">
        <f t="shared" si="5"/>
        <v>0</v>
      </c>
      <c r="J45" s="22"/>
      <c r="K45" s="2"/>
    </row>
    <row r="46" spans="2:11" x14ac:dyDescent="0.3">
      <c r="B46" s="19">
        <f t="shared" si="2"/>
        <v>33</v>
      </c>
      <c r="C46" s="20">
        <f t="shared" si="6"/>
        <v>46664</v>
      </c>
      <c r="D46" s="21">
        <f t="shared" si="1"/>
        <v>778891.94910135644</v>
      </c>
      <c r="E46" s="21">
        <f t="shared" si="3"/>
        <v>501486.126203658</v>
      </c>
      <c r="F46" s="21">
        <f t="shared" si="0"/>
        <v>277405.82289769844</v>
      </c>
      <c r="G46" s="22"/>
      <c r="H46" s="21">
        <f t="shared" si="4"/>
        <v>71363469.349053442</v>
      </c>
      <c r="I46" s="21">
        <f t="shared" si="5"/>
        <v>0</v>
      </c>
      <c r="J46" s="22"/>
      <c r="K46" s="2"/>
    </row>
    <row r="47" spans="2:11" x14ac:dyDescent="0.3">
      <c r="B47" s="19">
        <f t="shared" si="2"/>
        <v>34</v>
      </c>
      <c r="C47" s="20">
        <f t="shared" si="6"/>
        <v>46695</v>
      </c>
      <c r="D47" s="21">
        <f t="shared" si="1"/>
        <v>778891.94910135644</v>
      </c>
      <c r="E47" s="21">
        <f t="shared" si="3"/>
        <v>499544.28544337413</v>
      </c>
      <c r="F47" s="21">
        <f t="shared" si="0"/>
        <v>279347.66365798231</v>
      </c>
      <c r="G47" s="22"/>
      <c r="H47" s="21">
        <f t="shared" si="4"/>
        <v>71084121.685395464</v>
      </c>
      <c r="I47" s="21">
        <f t="shared" si="5"/>
        <v>0</v>
      </c>
      <c r="J47" s="22"/>
      <c r="K47" s="2"/>
    </row>
    <row r="48" spans="2:11" x14ac:dyDescent="0.3">
      <c r="B48" s="19">
        <f t="shared" si="2"/>
        <v>35</v>
      </c>
      <c r="C48" s="20">
        <f t="shared" si="6"/>
        <v>46725</v>
      </c>
      <c r="D48" s="21">
        <f t="shared" si="1"/>
        <v>778891.94910135644</v>
      </c>
      <c r="E48" s="21">
        <f t="shared" si="3"/>
        <v>497588.85179776826</v>
      </c>
      <c r="F48" s="21">
        <f t="shared" si="0"/>
        <v>281303.09730358818</v>
      </c>
      <c r="G48" s="22"/>
      <c r="H48" s="21">
        <f t="shared" si="4"/>
        <v>70802818.58809188</v>
      </c>
      <c r="I48" s="21">
        <f t="shared" si="5"/>
        <v>0</v>
      </c>
      <c r="J48" s="22"/>
      <c r="K48" s="2"/>
    </row>
    <row r="49" spans="2:11" x14ac:dyDescent="0.3">
      <c r="B49" s="19">
        <f t="shared" si="2"/>
        <v>36</v>
      </c>
      <c r="C49" s="20">
        <f t="shared" si="6"/>
        <v>46756</v>
      </c>
      <c r="D49" s="21">
        <f t="shared" si="1"/>
        <v>778891.94910135644</v>
      </c>
      <c r="E49" s="21">
        <f t="shared" si="3"/>
        <v>495619.73011664319</v>
      </c>
      <c r="F49" s="21">
        <f t="shared" si="0"/>
        <v>283272.21898471325</v>
      </c>
      <c r="G49" s="22"/>
      <c r="H49" s="21">
        <f t="shared" si="4"/>
        <v>70519546.369107172</v>
      </c>
      <c r="I49" s="21">
        <f t="shared" si="5"/>
        <v>0</v>
      </c>
      <c r="J49" s="22"/>
      <c r="K49" s="2"/>
    </row>
    <row r="50" spans="2:11" x14ac:dyDescent="0.3">
      <c r="B50" s="19">
        <f t="shared" si="2"/>
        <v>37</v>
      </c>
      <c r="C50" s="20">
        <f t="shared" si="6"/>
        <v>46787</v>
      </c>
      <c r="D50" s="21">
        <f t="shared" si="1"/>
        <v>778891.94910135644</v>
      </c>
      <c r="E50" s="21">
        <f t="shared" si="3"/>
        <v>493636.82458375022</v>
      </c>
      <c r="F50" s="21">
        <f t="shared" si="0"/>
        <v>285255.12451760622</v>
      </c>
      <c r="G50" s="22"/>
      <c r="H50" s="21">
        <f t="shared" si="4"/>
        <v>70234291.244589567</v>
      </c>
      <c r="I50" s="21">
        <f t="shared" si="5"/>
        <v>0</v>
      </c>
      <c r="J50" s="22"/>
      <c r="K50" s="2"/>
    </row>
    <row r="51" spans="2:11" x14ac:dyDescent="0.3">
      <c r="B51" s="19">
        <f t="shared" si="2"/>
        <v>38</v>
      </c>
      <c r="C51" s="20">
        <f t="shared" si="6"/>
        <v>46816</v>
      </c>
      <c r="D51" s="21">
        <f t="shared" si="1"/>
        <v>778891.94910135644</v>
      </c>
      <c r="E51" s="21">
        <f t="shared" si="3"/>
        <v>491640.03871212696</v>
      </c>
      <c r="F51" s="21">
        <f t="shared" si="0"/>
        <v>287251.91038922948</v>
      </c>
      <c r="G51" s="22"/>
      <c r="H51" s="21">
        <f t="shared" si="4"/>
        <v>69947039.334200338</v>
      </c>
      <c r="I51" s="21">
        <f t="shared" si="5"/>
        <v>0</v>
      </c>
      <c r="J51" s="22"/>
      <c r="K51" s="2"/>
    </row>
    <row r="52" spans="2:11" x14ac:dyDescent="0.3">
      <c r="B52" s="19">
        <f t="shared" si="2"/>
        <v>39</v>
      </c>
      <c r="C52" s="20">
        <f t="shared" si="6"/>
        <v>46847</v>
      </c>
      <c r="D52" s="21">
        <f t="shared" si="1"/>
        <v>778891.94910135644</v>
      </c>
      <c r="E52" s="21">
        <f t="shared" si="3"/>
        <v>489629.27533940237</v>
      </c>
      <c r="F52" s="21">
        <f t="shared" si="0"/>
        <v>289262.67376195407</v>
      </c>
      <c r="G52" s="22"/>
      <c r="H52" s="21">
        <f t="shared" si="4"/>
        <v>69657776.660438389</v>
      </c>
      <c r="I52" s="21">
        <f t="shared" si="5"/>
        <v>0</v>
      </c>
      <c r="J52" s="22" t="s">
        <v>37</v>
      </c>
      <c r="K52" s="2"/>
    </row>
    <row r="53" spans="2:11" x14ac:dyDescent="0.3">
      <c r="B53" s="19">
        <f t="shared" si="2"/>
        <v>40</v>
      </c>
      <c r="C53" s="20">
        <f t="shared" si="6"/>
        <v>46877</v>
      </c>
      <c r="D53" s="21">
        <f t="shared" si="1"/>
        <v>778891.94910135644</v>
      </c>
      <c r="E53" s="21">
        <f t="shared" si="3"/>
        <v>487604.43662306876</v>
      </c>
      <c r="F53" s="21">
        <f t="shared" si="0"/>
        <v>291287.51247828768</v>
      </c>
      <c r="G53" s="22"/>
      <c r="H53" s="21">
        <f t="shared" si="4"/>
        <v>69366489.147960097</v>
      </c>
      <c r="I53" s="21">
        <f t="shared" si="5"/>
        <v>0</v>
      </c>
      <c r="J53" s="22"/>
      <c r="K53" s="2"/>
    </row>
    <row r="54" spans="2:11" ht="14.4" x14ac:dyDescent="0.3">
      <c r="B54" s="19">
        <f t="shared" si="2"/>
        <v>41</v>
      </c>
      <c r="C54" s="20">
        <f t="shared" si="6"/>
        <v>46908</v>
      </c>
      <c r="D54" s="21">
        <f t="shared" si="1"/>
        <v>778891.94910135644</v>
      </c>
      <c r="E54" s="21">
        <f t="shared" si="3"/>
        <v>485565.4240357207</v>
      </c>
      <c r="F54" s="21">
        <f t="shared" si="0"/>
        <v>293326.52506563574</v>
      </c>
      <c r="G54" s="47"/>
      <c r="H54" s="21">
        <f t="shared" si="4"/>
        <v>69073162.622894466</v>
      </c>
      <c r="I54" s="21">
        <f t="shared" si="5"/>
        <v>0</v>
      </c>
      <c r="J54" s="22"/>
      <c r="K54" s="2"/>
    </row>
    <row r="55" spans="2:11" ht="14.4" x14ac:dyDescent="0.3">
      <c r="B55" s="19">
        <f t="shared" si="2"/>
        <v>42</v>
      </c>
      <c r="C55" s="20">
        <f t="shared" si="6"/>
        <v>46938</v>
      </c>
      <c r="D55" s="21">
        <f t="shared" si="1"/>
        <v>778891.94910135644</v>
      </c>
      <c r="E55" s="21">
        <f t="shared" si="3"/>
        <v>483512.13836026128</v>
      </c>
      <c r="F55" s="21">
        <f t="shared" si="0"/>
        <v>295379.81074109516</v>
      </c>
      <c r="G55" s="47"/>
      <c r="H55" s="21">
        <f t="shared" si="4"/>
        <v>68777782.812153369</v>
      </c>
      <c r="I55" s="21">
        <f t="shared" si="5"/>
        <v>0</v>
      </c>
      <c r="J55" s="22"/>
      <c r="K55" s="2"/>
    </row>
    <row r="56" spans="2:11" x14ac:dyDescent="0.3">
      <c r="B56" s="19">
        <f t="shared" si="2"/>
        <v>43</v>
      </c>
      <c r="C56" s="20">
        <f t="shared" si="6"/>
        <v>46969</v>
      </c>
      <c r="D56" s="21">
        <f t="shared" si="1"/>
        <v>778891.94910135644</v>
      </c>
      <c r="E56" s="21">
        <f t="shared" si="3"/>
        <v>481444.4796850736</v>
      </c>
      <c r="F56" s="21">
        <f t="shared" si="0"/>
        <v>297447.46941628284</v>
      </c>
      <c r="G56" s="22"/>
      <c r="H56" s="21">
        <f t="shared" si="4"/>
        <v>68480335.342737094</v>
      </c>
      <c r="I56" s="21">
        <f t="shared" si="5"/>
        <v>0</v>
      </c>
      <c r="J56" s="22"/>
      <c r="K56" s="2"/>
    </row>
    <row r="57" spans="2:11" x14ac:dyDescent="0.3">
      <c r="B57" s="17">
        <f t="shared" si="2"/>
        <v>44</v>
      </c>
      <c r="C57" s="20">
        <f t="shared" si="6"/>
        <v>47000</v>
      </c>
      <c r="D57" s="21">
        <f t="shared" si="1"/>
        <v>778891.94910135644</v>
      </c>
      <c r="E57" s="18">
        <f t="shared" si="3"/>
        <v>479362.34739915968</v>
      </c>
      <c r="F57" s="21">
        <f t="shared" si="0"/>
        <v>299529.60170219676</v>
      </c>
      <c r="G57" s="22"/>
      <c r="H57" s="21">
        <f t="shared" si="4"/>
        <v>68180805.741034895</v>
      </c>
      <c r="I57" s="21">
        <f t="shared" si="5"/>
        <v>0</v>
      </c>
      <c r="J57" s="22"/>
      <c r="K57" s="2"/>
    </row>
    <row r="58" spans="2:11" x14ac:dyDescent="0.3">
      <c r="B58" s="17">
        <f t="shared" si="2"/>
        <v>45</v>
      </c>
      <c r="C58" s="20">
        <f t="shared" si="6"/>
        <v>47030</v>
      </c>
      <c r="D58" s="21">
        <f t="shared" si="1"/>
        <v>778891.94910135644</v>
      </c>
      <c r="E58" s="18">
        <f t="shared" si="3"/>
        <v>477265.64018724428</v>
      </c>
      <c r="F58" s="21">
        <f t="shared" si="0"/>
        <v>301626.30891411216</v>
      </c>
      <c r="G58" s="22"/>
      <c r="H58" s="21">
        <f t="shared" si="4"/>
        <v>67879179.432120785</v>
      </c>
      <c r="I58" s="21">
        <f t="shared" si="5"/>
        <v>0</v>
      </c>
      <c r="J58" s="22"/>
      <c r="K58" s="2"/>
    </row>
    <row r="59" spans="2:11" x14ac:dyDescent="0.3">
      <c r="B59" s="17">
        <f t="shared" si="2"/>
        <v>46</v>
      </c>
      <c r="C59" s="20">
        <f t="shared" si="6"/>
        <v>47061</v>
      </c>
      <c r="D59" s="21">
        <f t="shared" si="1"/>
        <v>778891.94910135644</v>
      </c>
      <c r="E59" s="18">
        <f t="shared" si="3"/>
        <v>475154.25602484553</v>
      </c>
      <c r="F59" s="21">
        <f t="shared" si="0"/>
        <v>303737.69307651091</v>
      </c>
      <c r="G59" s="22"/>
      <c r="H59" s="21">
        <f t="shared" si="4"/>
        <v>67575441.739044279</v>
      </c>
      <c r="I59" s="21">
        <f t="shared" si="5"/>
        <v>0</v>
      </c>
      <c r="J59" s="22"/>
      <c r="K59" s="2"/>
    </row>
    <row r="60" spans="2:11" x14ac:dyDescent="0.3">
      <c r="B60" s="17">
        <f t="shared" si="2"/>
        <v>47</v>
      </c>
      <c r="C60" s="20">
        <f t="shared" si="6"/>
        <v>47091</v>
      </c>
      <c r="D60" s="21">
        <f t="shared" si="1"/>
        <v>778891.94910135644</v>
      </c>
      <c r="E60" s="18">
        <f t="shared" si="3"/>
        <v>473028.09217330994</v>
      </c>
      <c r="F60" s="21">
        <f t="shared" si="0"/>
        <v>305863.8569280465</v>
      </c>
      <c r="G60" s="22"/>
      <c r="H60" s="21">
        <f t="shared" si="4"/>
        <v>67269577.882116228</v>
      </c>
      <c r="I60" s="21">
        <f t="shared" si="5"/>
        <v>0</v>
      </c>
      <c r="J60" s="22"/>
      <c r="K60" s="2"/>
    </row>
    <row r="61" spans="2:11" x14ac:dyDescent="0.3">
      <c r="B61" s="17">
        <f t="shared" si="2"/>
        <v>48</v>
      </c>
      <c r="C61" s="20">
        <f t="shared" si="6"/>
        <v>47122</v>
      </c>
      <c r="D61" s="21">
        <f t="shared" si="1"/>
        <v>778891.94910135644</v>
      </c>
      <c r="E61" s="18">
        <f t="shared" si="3"/>
        <v>470887.0451748136</v>
      </c>
      <c r="F61" s="21">
        <f t="shared" si="0"/>
        <v>308004.90392654284</v>
      </c>
      <c r="G61" s="22"/>
      <c r="H61" s="21">
        <f t="shared" si="4"/>
        <v>66961572.978189684</v>
      </c>
      <c r="I61" s="21">
        <f t="shared" si="5"/>
        <v>0</v>
      </c>
      <c r="J61" s="22"/>
      <c r="K61" s="2"/>
    </row>
    <row r="62" spans="2:11" x14ac:dyDescent="0.3">
      <c r="B62" s="17">
        <f t="shared" si="2"/>
        <v>49</v>
      </c>
      <c r="C62" s="20">
        <f t="shared" si="6"/>
        <v>47153</v>
      </c>
      <c r="D62" s="21">
        <f t="shared" si="1"/>
        <v>778891.94910135644</v>
      </c>
      <c r="E62" s="18">
        <f t="shared" si="3"/>
        <v>468731.01084732782</v>
      </c>
      <c r="F62" s="21">
        <f t="shared" si="0"/>
        <v>310160.93825402862</v>
      </c>
      <c r="G62" s="22"/>
      <c r="H62" s="21">
        <f t="shared" si="4"/>
        <v>66651412.039935656</v>
      </c>
      <c r="I62" s="21">
        <f t="shared" si="5"/>
        <v>0</v>
      </c>
      <c r="J62" s="22"/>
      <c r="K62" s="2"/>
    </row>
    <row r="63" spans="2:11" x14ac:dyDescent="0.3">
      <c r="B63" s="17">
        <f t="shared" si="2"/>
        <v>50</v>
      </c>
      <c r="C63" s="20">
        <f t="shared" si="6"/>
        <v>47182</v>
      </c>
      <c r="D63" s="21">
        <f t="shared" si="1"/>
        <v>778891.94910135644</v>
      </c>
      <c r="E63" s="18">
        <f t="shared" si="3"/>
        <v>466559.88427954959</v>
      </c>
      <c r="F63" s="21">
        <f t="shared" si="0"/>
        <v>312332.06482180685</v>
      </c>
      <c r="G63" s="22"/>
      <c r="H63" s="21">
        <f t="shared" si="4"/>
        <v>66339079.975113846</v>
      </c>
      <c r="I63" s="21">
        <f t="shared" si="5"/>
        <v>0</v>
      </c>
      <c r="J63" s="22"/>
      <c r="K63" s="2"/>
    </row>
    <row r="64" spans="2:11" x14ac:dyDescent="0.3">
      <c r="B64" s="17">
        <f t="shared" si="2"/>
        <v>51</v>
      </c>
      <c r="C64" s="20">
        <f t="shared" si="6"/>
        <v>47213</v>
      </c>
      <c r="D64" s="21">
        <f t="shared" si="1"/>
        <v>778891.94910135644</v>
      </c>
      <c r="E64" s="18">
        <f t="shared" si="3"/>
        <v>464373.55982579692</v>
      </c>
      <c r="F64" s="21">
        <f t="shared" si="0"/>
        <v>314518.38927555952</v>
      </c>
      <c r="G64" s="22"/>
      <c r="H64" s="21">
        <f t="shared" si="4"/>
        <v>66024561.585838288</v>
      </c>
      <c r="I64" s="21">
        <f t="shared" si="5"/>
        <v>0</v>
      </c>
      <c r="J64" s="22"/>
      <c r="K64" s="2"/>
    </row>
    <row r="65" spans="2:11" x14ac:dyDescent="0.3">
      <c r="B65" s="17">
        <f t="shared" si="2"/>
        <v>52</v>
      </c>
      <c r="C65" s="20">
        <f t="shared" si="6"/>
        <v>47243</v>
      </c>
      <c r="D65" s="21">
        <f t="shared" si="1"/>
        <v>778891.94910135644</v>
      </c>
      <c r="E65" s="18">
        <f t="shared" si="3"/>
        <v>462171.93110086804</v>
      </c>
      <c r="F65" s="21">
        <f t="shared" si="0"/>
        <v>316720.0180004884</v>
      </c>
      <c r="G65" s="22"/>
      <c r="H65" s="21">
        <f t="shared" si="4"/>
        <v>65707841.567837797</v>
      </c>
      <c r="I65" s="21">
        <f t="shared" si="5"/>
        <v>0</v>
      </c>
      <c r="J65" s="22"/>
      <c r="K65" s="2"/>
    </row>
    <row r="66" spans="2:11" x14ac:dyDescent="0.3">
      <c r="B66" s="17">
        <f t="shared" si="2"/>
        <v>53</v>
      </c>
      <c r="C66" s="20">
        <f t="shared" si="6"/>
        <v>47274</v>
      </c>
      <c r="D66" s="21">
        <f t="shared" si="1"/>
        <v>778891.94910135644</v>
      </c>
      <c r="E66" s="18">
        <f t="shared" si="3"/>
        <v>459954.8909748646</v>
      </c>
      <c r="F66" s="21">
        <f t="shared" si="0"/>
        <v>318937.05812649184</v>
      </c>
      <c r="G66" s="22"/>
      <c r="H66" s="21">
        <f t="shared" si="4"/>
        <v>65388904.509711303</v>
      </c>
      <c r="I66" s="21">
        <f t="shared" si="5"/>
        <v>0</v>
      </c>
      <c r="J66" s="22"/>
      <c r="K66" s="2"/>
    </row>
    <row r="67" spans="2:11" x14ac:dyDescent="0.3">
      <c r="B67" s="17">
        <f t="shared" si="2"/>
        <v>54</v>
      </c>
      <c r="C67" s="20">
        <f t="shared" si="6"/>
        <v>47304</v>
      </c>
      <c r="D67" s="21">
        <f t="shared" si="1"/>
        <v>778891.94910135644</v>
      </c>
      <c r="E67" s="18">
        <f t="shared" si="3"/>
        <v>457722.33156797913</v>
      </c>
      <c r="F67" s="21">
        <f t="shared" si="0"/>
        <v>321169.61753337731</v>
      </c>
      <c r="G67" s="22"/>
      <c r="H67" s="21">
        <f t="shared" si="4"/>
        <v>65067734.892177925</v>
      </c>
      <c r="I67" s="21">
        <f t="shared" si="5"/>
        <v>0</v>
      </c>
      <c r="J67" s="22"/>
      <c r="K67" s="2"/>
    </row>
    <row r="68" spans="2:11" x14ac:dyDescent="0.3">
      <c r="B68" s="17">
        <f t="shared" si="2"/>
        <v>55</v>
      </c>
      <c r="C68" s="20">
        <f t="shared" si="6"/>
        <v>47335</v>
      </c>
      <c r="D68" s="21">
        <f t="shared" si="1"/>
        <v>778891.94910135644</v>
      </c>
      <c r="E68" s="18">
        <f t="shared" si="3"/>
        <v>455474.14424524549</v>
      </c>
      <c r="F68" s="21">
        <f t="shared" si="0"/>
        <v>323417.80485611095</v>
      </c>
      <c r="G68" s="22"/>
      <c r="H68" s="21">
        <f t="shared" si="4"/>
        <v>64744317.08732181</v>
      </c>
      <c r="I68" s="21">
        <f t="shared" si="5"/>
        <v>0</v>
      </c>
      <c r="J68" s="22"/>
      <c r="K68" s="2"/>
    </row>
    <row r="69" spans="2:11" x14ac:dyDescent="0.3">
      <c r="B69" s="17">
        <f t="shared" si="2"/>
        <v>56</v>
      </c>
      <c r="C69" s="20">
        <f t="shared" si="6"/>
        <v>47366</v>
      </c>
      <c r="D69" s="21">
        <f t="shared" si="1"/>
        <v>778891.94910135644</v>
      </c>
      <c r="E69" s="18">
        <f t="shared" si="3"/>
        <v>453210.21961125266</v>
      </c>
      <c r="F69" s="21">
        <f t="shared" si="0"/>
        <v>325681.72949010378</v>
      </c>
      <c r="G69" s="22"/>
      <c r="H69" s="21">
        <f t="shared" si="4"/>
        <v>64418635.357831709</v>
      </c>
      <c r="I69" s="21">
        <f t="shared" si="5"/>
        <v>0</v>
      </c>
      <c r="J69" s="22"/>
      <c r="K69" s="2"/>
    </row>
    <row r="70" spans="2:11" x14ac:dyDescent="0.3">
      <c r="B70" s="17">
        <f t="shared" si="2"/>
        <v>57</v>
      </c>
      <c r="C70" s="20">
        <f t="shared" si="6"/>
        <v>47396</v>
      </c>
      <c r="D70" s="21">
        <f t="shared" si="1"/>
        <v>778891.94910135644</v>
      </c>
      <c r="E70" s="18">
        <f t="shared" si="3"/>
        <v>450930.44750482199</v>
      </c>
      <c r="F70" s="21">
        <f t="shared" si="0"/>
        <v>327961.50159653445</v>
      </c>
      <c r="G70" s="22"/>
      <c r="H70" s="21">
        <f t="shared" si="4"/>
        <v>64090673.856235176</v>
      </c>
      <c r="I70" s="21">
        <f t="shared" si="5"/>
        <v>0</v>
      </c>
      <c r="J70" s="22"/>
      <c r="K70" s="2"/>
    </row>
    <row r="71" spans="2:11" x14ac:dyDescent="0.3">
      <c r="B71" s="17">
        <f t="shared" si="2"/>
        <v>58</v>
      </c>
      <c r="C71" s="20">
        <f t="shared" si="6"/>
        <v>47427</v>
      </c>
      <c r="D71" s="21">
        <f t="shared" si="1"/>
        <v>778891.94910135644</v>
      </c>
      <c r="E71" s="18">
        <f t="shared" si="3"/>
        <v>448634.71699364623</v>
      </c>
      <c r="F71" s="21">
        <f t="shared" si="0"/>
        <v>330257.23210771021</v>
      </c>
      <c r="G71" s="22"/>
      <c r="H71" s="21">
        <f t="shared" si="4"/>
        <v>63760416.624127463</v>
      </c>
      <c r="I71" s="21">
        <f t="shared" si="5"/>
        <v>0</v>
      </c>
      <c r="J71" s="22"/>
      <c r="K71" s="2"/>
    </row>
    <row r="72" spans="2:11" x14ac:dyDescent="0.3">
      <c r="B72" s="17">
        <f t="shared" si="2"/>
        <v>59</v>
      </c>
      <c r="C72" s="20">
        <f t="shared" si="6"/>
        <v>47457</v>
      </c>
      <c r="D72" s="21">
        <f t="shared" si="1"/>
        <v>778891.94910135644</v>
      </c>
      <c r="E72" s="18">
        <f t="shared" si="3"/>
        <v>446322.91636889224</v>
      </c>
      <c r="F72" s="21">
        <f t="shared" si="0"/>
        <v>332569.0327324642</v>
      </c>
      <c r="G72" s="22"/>
      <c r="H72" s="21">
        <f t="shared" si="4"/>
        <v>63427847.591394998</v>
      </c>
      <c r="I72" s="21">
        <f t="shared" si="5"/>
        <v>0</v>
      </c>
      <c r="J72" s="22"/>
      <c r="K72" s="2"/>
    </row>
    <row r="73" spans="2:11" x14ac:dyDescent="0.3">
      <c r="B73" s="17">
        <f t="shared" si="2"/>
        <v>60</v>
      </c>
      <c r="C73" s="20">
        <f t="shared" si="6"/>
        <v>47488</v>
      </c>
      <c r="D73" s="21">
        <f t="shared" si="1"/>
        <v>778891.94910135644</v>
      </c>
      <c r="E73" s="18">
        <f t="shared" si="3"/>
        <v>443994.93313976499</v>
      </c>
      <c r="F73" s="21">
        <f t="shared" si="0"/>
        <v>334897.01596159145</v>
      </c>
      <c r="G73" s="22"/>
      <c r="H73" s="21">
        <f t="shared" si="4"/>
        <v>63092950.575433403</v>
      </c>
      <c r="I73" s="21">
        <f t="shared" si="5"/>
        <v>0</v>
      </c>
      <c r="J73" s="22"/>
      <c r="K73" s="2"/>
    </row>
    <row r="74" spans="2:11" x14ac:dyDescent="0.3">
      <c r="B74" s="17">
        <f t="shared" si="2"/>
        <v>61</v>
      </c>
      <c r="C74" s="20">
        <f t="shared" si="6"/>
        <v>47519</v>
      </c>
      <c r="D74" s="21">
        <f t="shared" si="1"/>
        <v>778891.94910135644</v>
      </c>
      <c r="E74" s="18">
        <f t="shared" si="3"/>
        <v>441650.65402803384</v>
      </c>
      <c r="F74" s="21">
        <f t="shared" si="0"/>
        <v>337241.2950733226</v>
      </c>
      <c r="G74" s="22"/>
      <c r="H74" s="21">
        <f t="shared" si="4"/>
        <v>62755709.28036008</v>
      </c>
      <c r="I74" s="21">
        <f t="shared" si="5"/>
        <v>0</v>
      </c>
      <c r="J74" s="22"/>
      <c r="K74" s="2"/>
    </row>
    <row r="75" spans="2:11" x14ac:dyDescent="0.3">
      <c r="B75" s="17">
        <f t="shared" si="2"/>
        <v>62</v>
      </c>
      <c r="C75" s="20">
        <f t="shared" si="6"/>
        <v>47548</v>
      </c>
      <c r="D75" s="21">
        <f t="shared" si="1"/>
        <v>778891.94910135644</v>
      </c>
      <c r="E75" s="18">
        <f t="shared" si="3"/>
        <v>439289.96496252058</v>
      </c>
      <c r="F75" s="21">
        <f t="shared" si="0"/>
        <v>339601.98413883586</v>
      </c>
      <c r="G75" s="22"/>
      <c r="H75" s="21">
        <f t="shared" si="4"/>
        <v>62416107.296221241</v>
      </c>
      <c r="I75" s="21">
        <f t="shared" si="5"/>
        <v>0</v>
      </c>
      <c r="J75" s="22"/>
    </row>
    <row r="76" spans="2:11" x14ac:dyDescent="0.3">
      <c r="B76" s="17">
        <f t="shared" si="2"/>
        <v>63</v>
      </c>
      <c r="C76" s="20">
        <f t="shared" si="6"/>
        <v>47579</v>
      </c>
      <c r="D76" s="21">
        <f t="shared" si="1"/>
        <v>778891.94910135644</v>
      </c>
      <c r="E76" s="18">
        <f t="shared" si="3"/>
        <v>436912.75107354869</v>
      </c>
      <c r="F76" s="21">
        <f t="shared" si="0"/>
        <v>341979.19802780775</v>
      </c>
      <c r="G76" s="22"/>
      <c r="H76" s="21">
        <f t="shared" si="4"/>
        <v>62074128.098193437</v>
      </c>
      <c r="I76" s="21">
        <f t="shared" si="5"/>
        <v>0</v>
      </c>
      <c r="J76" s="22"/>
    </row>
    <row r="77" spans="2:11" x14ac:dyDescent="0.3">
      <c r="B77" s="17">
        <f t="shared" si="2"/>
        <v>64</v>
      </c>
      <c r="C77" s="20">
        <f t="shared" si="6"/>
        <v>47609</v>
      </c>
      <c r="D77" s="21">
        <f t="shared" si="1"/>
        <v>778891.94910135644</v>
      </c>
      <c r="E77" s="18">
        <f t="shared" si="3"/>
        <v>434518.89668735408</v>
      </c>
      <c r="F77" s="21">
        <f t="shared" si="0"/>
        <v>344373.05241400236</v>
      </c>
      <c r="G77" s="22"/>
      <c r="H77" s="21">
        <f t="shared" si="4"/>
        <v>61729755.045779437</v>
      </c>
      <c r="I77" s="21">
        <f t="shared" si="5"/>
        <v>0</v>
      </c>
      <c r="J77" s="22"/>
    </row>
    <row r="78" spans="2:11" x14ac:dyDescent="0.3">
      <c r="B78" s="17">
        <f t="shared" si="2"/>
        <v>65</v>
      </c>
      <c r="C78" s="20">
        <f t="shared" si="6"/>
        <v>47640</v>
      </c>
      <c r="D78" s="21">
        <f t="shared" si="1"/>
        <v>778891.94910135644</v>
      </c>
      <c r="E78" s="18">
        <f t="shared" si="3"/>
        <v>432108.28532045608</v>
      </c>
      <c r="F78" s="21">
        <f t="shared" ref="F78:F131" si="7">IF($C$5=1,(($C$6-SUM($G$14:$G$133))/$C$8),IF($C$5=5,(($C$6-SUM($G$14:$G$133))/$C$8),(D78-E78)))</f>
        <v>346783.66378090036</v>
      </c>
      <c r="G78" s="22"/>
      <c r="H78" s="21">
        <f t="shared" si="4"/>
        <v>61382971.381998539</v>
      </c>
      <c r="I78" s="21">
        <f t="shared" si="5"/>
        <v>0</v>
      </c>
      <c r="J78" s="22"/>
    </row>
    <row r="79" spans="2:11" x14ac:dyDescent="0.3">
      <c r="B79" s="17">
        <f t="shared" si="2"/>
        <v>66</v>
      </c>
      <c r="C79" s="20">
        <f t="shared" si="6"/>
        <v>47670</v>
      </c>
      <c r="D79" s="21">
        <f t="shared" ref="D79:D131" si="8">IF($C$5=1,(E79+F79),IF($C$5=5,(E79+F79),($R$6)*-1))</f>
        <v>778891.94910135644</v>
      </c>
      <c r="E79" s="18">
        <f t="shared" si="3"/>
        <v>429680.79967398976</v>
      </c>
      <c r="F79" s="21">
        <f t="shared" si="7"/>
        <v>349211.14942736668</v>
      </c>
      <c r="G79" s="22"/>
      <c r="H79" s="21">
        <f t="shared" si="4"/>
        <v>61033760.23257117</v>
      </c>
      <c r="I79" s="21">
        <f t="shared" si="5"/>
        <v>0</v>
      </c>
      <c r="J79" s="22"/>
    </row>
    <row r="80" spans="2:11" x14ac:dyDescent="0.3">
      <c r="B80" s="17">
        <f t="shared" ref="B80:B143" si="9">(B79+1)</f>
        <v>67</v>
      </c>
      <c r="C80" s="20">
        <f t="shared" si="6"/>
        <v>47701</v>
      </c>
      <c r="D80" s="21">
        <f t="shared" si="8"/>
        <v>778891.94910135644</v>
      </c>
      <c r="E80" s="18">
        <f t="shared" ref="E80:E131" si="10">(H79*$C$7)</f>
        <v>427236.3216279982</v>
      </c>
      <c r="F80" s="21">
        <f t="shared" si="7"/>
        <v>351655.62747335824</v>
      </c>
      <c r="G80" s="22"/>
      <c r="H80" s="21">
        <f t="shared" ref="H80:H130" si="11">(H79-F80-G80)</f>
        <v>60682104.605097808</v>
      </c>
      <c r="I80" s="21">
        <f t="shared" ref="I80:I131" si="12">(G80*(1/(1+$C$7)^B80))</f>
        <v>0</v>
      </c>
      <c r="J80" s="22"/>
    </row>
    <row r="81" spans="2:10" x14ac:dyDescent="0.3">
      <c r="B81" s="17">
        <f t="shared" si="9"/>
        <v>68</v>
      </c>
      <c r="C81" s="20">
        <f t="shared" si="6"/>
        <v>47732</v>
      </c>
      <c r="D81" s="21">
        <f t="shared" si="8"/>
        <v>778891.94910135644</v>
      </c>
      <c r="E81" s="18">
        <f t="shared" si="10"/>
        <v>424774.73223568464</v>
      </c>
      <c r="F81" s="21">
        <f t="shared" si="7"/>
        <v>354117.2168656718</v>
      </c>
      <c r="G81" s="22"/>
      <c r="H81" s="21">
        <f t="shared" si="11"/>
        <v>60327987.388232134</v>
      </c>
      <c r="I81" s="21">
        <f t="shared" si="12"/>
        <v>0</v>
      </c>
      <c r="J81" s="22"/>
    </row>
    <row r="82" spans="2:10" x14ac:dyDescent="0.3">
      <c r="B82" s="17">
        <f t="shared" si="9"/>
        <v>69</v>
      </c>
      <c r="C82" s="20">
        <f t="shared" si="6"/>
        <v>47762</v>
      </c>
      <c r="D82" s="21">
        <f t="shared" si="8"/>
        <v>778891.94910135644</v>
      </c>
      <c r="E82" s="18">
        <f t="shared" si="10"/>
        <v>422295.91171762493</v>
      </c>
      <c r="F82" s="21">
        <f t="shared" si="7"/>
        <v>356596.03738373151</v>
      </c>
      <c r="G82" s="22"/>
      <c r="H82" s="21">
        <f t="shared" si="11"/>
        <v>59971391.350848399</v>
      </c>
      <c r="I82" s="21">
        <f t="shared" si="12"/>
        <v>0</v>
      </c>
      <c r="J82" s="22"/>
    </row>
    <row r="83" spans="2:10" x14ac:dyDescent="0.3">
      <c r="B83" s="17">
        <f t="shared" si="9"/>
        <v>70</v>
      </c>
      <c r="C83" s="20">
        <f t="shared" ref="C83:C146" si="13">IF(MONTH(C82)=1,(C82+31),IF(MONTH(C82)=2,(C82+29),IF(MONTH(C82)=3,(C82+31),IF(MONTH(C82)=5,(C82+31),IF(MONTH(C82)=7,(C82+31),IF(MONTH(C82)=8,(C82+31),IF(MONTH(C82)=10,(C82+31),IF(MONTH(C82)=12,(C82+31),(C82+30)))))))))</f>
        <v>47793</v>
      </c>
      <c r="D83" s="21">
        <f t="shared" si="8"/>
        <v>778891.94910135644</v>
      </c>
      <c r="E83" s="18">
        <f t="shared" si="10"/>
        <v>419799.7394559388</v>
      </c>
      <c r="F83" s="21">
        <f t="shared" si="7"/>
        <v>359092.20964541764</v>
      </c>
      <c r="G83" s="22"/>
      <c r="H83" s="21">
        <f t="shared" si="11"/>
        <v>59612299.141202979</v>
      </c>
      <c r="I83" s="21">
        <f t="shared" si="12"/>
        <v>0</v>
      </c>
      <c r="J83" s="22"/>
    </row>
    <row r="84" spans="2:10" x14ac:dyDescent="0.3">
      <c r="B84" s="17">
        <f t="shared" si="9"/>
        <v>71</v>
      </c>
      <c r="C84" s="20">
        <f t="shared" si="13"/>
        <v>47823</v>
      </c>
      <c r="D84" s="21">
        <f t="shared" si="8"/>
        <v>778891.94910135644</v>
      </c>
      <c r="E84" s="18">
        <f t="shared" si="10"/>
        <v>417286.09398842085</v>
      </c>
      <c r="F84" s="21">
        <f t="shared" si="7"/>
        <v>361605.85511293559</v>
      </c>
      <c r="G84" s="22"/>
      <c r="H84" s="21">
        <f t="shared" si="11"/>
        <v>59250693.286090046</v>
      </c>
      <c r="I84" s="21">
        <f t="shared" si="12"/>
        <v>0</v>
      </c>
      <c r="J84" s="22"/>
    </row>
    <row r="85" spans="2:10" x14ac:dyDescent="0.3">
      <c r="B85" s="17">
        <f t="shared" si="9"/>
        <v>72</v>
      </c>
      <c r="C85" s="20">
        <f t="shared" si="13"/>
        <v>47854</v>
      </c>
      <c r="D85" s="21">
        <f t="shared" si="8"/>
        <v>778891.94910135644</v>
      </c>
      <c r="E85" s="18">
        <f t="shared" si="10"/>
        <v>414754.85300263035</v>
      </c>
      <c r="F85" s="21">
        <f t="shared" si="7"/>
        <v>364137.09609872609</v>
      </c>
      <c r="G85" s="22"/>
      <c r="H85" s="21">
        <f t="shared" si="11"/>
        <v>58886556.189991318</v>
      </c>
      <c r="I85" s="21">
        <f t="shared" si="12"/>
        <v>0</v>
      </c>
      <c r="J85" s="22"/>
    </row>
    <row r="86" spans="2:10" x14ac:dyDescent="0.3">
      <c r="B86" s="17">
        <f t="shared" si="9"/>
        <v>73</v>
      </c>
      <c r="C86" s="20">
        <f t="shared" si="13"/>
        <v>47885</v>
      </c>
      <c r="D86" s="21">
        <f t="shared" si="8"/>
        <v>778891.94910135644</v>
      </c>
      <c r="E86" s="18">
        <f t="shared" si="10"/>
        <v>412205.89332993922</v>
      </c>
      <c r="F86" s="21">
        <f t="shared" si="7"/>
        <v>366686.05577141722</v>
      </c>
      <c r="G86" s="22"/>
      <c r="H86" s="21">
        <f t="shared" si="11"/>
        <v>58519870.1342199</v>
      </c>
      <c r="I86" s="21">
        <f t="shared" si="12"/>
        <v>0</v>
      </c>
      <c r="J86" s="22"/>
    </row>
    <row r="87" spans="2:10" x14ac:dyDescent="0.3">
      <c r="B87" s="17">
        <f t="shared" si="9"/>
        <v>74</v>
      </c>
      <c r="C87" s="20">
        <f t="shared" si="13"/>
        <v>47914</v>
      </c>
      <c r="D87" s="21">
        <f t="shared" si="8"/>
        <v>778891.94910135644</v>
      </c>
      <c r="E87" s="18">
        <f t="shared" si="10"/>
        <v>409639.09093953931</v>
      </c>
      <c r="F87" s="21">
        <f t="shared" si="7"/>
        <v>369252.85816181713</v>
      </c>
      <c r="G87" s="22"/>
      <c r="H87" s="21">
        <f t="shared" si="11"/>
        <v>58150617.276058085</v>
      </c>
      <c r="I87" s="21">
        <f t="shared" si="12"/>
        <v>0</v>
      </c>
      <c r="J87" s="22"/>
    </row>
    <row r="88" spans="2:10" x14ac:dyDescent="0.3">
      <c r="B88" s="17">
        <f t="shared" si="9"/>
        <v>75</v>
      </c>
      <c r="C88" s="20">
        <f t="shared" si="13"/>
        <v>47945</v>
      </c>
      <c r="D88" s="21">
        <f t="shared" si="8"/>
        <v>778891.94910135644</v>
      </c>
      <c r="E88" s="18">
        <f t="shared" si="10"/>
        <v>407054.32093240658</v>
      </c>
      <c r="F88" s="21">
        <f t="shared" si="7"/>
        <v>371837.62816894986</v>
      </c>
      <c r="G88" s="22"/>
      <c r="H88" s="21">
        <f t="shared" si="11"/>
        <v>57778779.647889137</v>
      </c>
      <c r="I88" s="21">
        <f t="shared" si="12"/>
        <v>0</v>
      </c>
      <c r="J88" s="22"/>
    </row>
    <row r="89" spans="2:10" x14ac:dyDescent="0.3">
      <c r="B89" s="17">
        <f t="shared" si="9"/>
        <v>76</v>
      </c>
      <c r="C89" s="20">
        <f t="shared" si="13"/>
        <v>47975</v>
      </c>
      <c r="D89" s="21">
        <f t="shared" si="8"/>
        <v>778891.94910135644</v>
      </c>
      <c r="E89" s="18">
        <f t="shared" si="10"/>
        <v>404451.45753522398</v>
      </c>
      <c r="F89" s="21">
        <f t="shared" si="7"/>
        <v>374440.49156613246</v>
      </c>
      <c r="G89" s="22"/>
      <c r="H89" s="21">
        <f t="shared" si="11"/>
        <v>57404339.156323008</v>
      </c>
      <c r="I89" s="21">
        <f t="shared" si="12"/>
        <v>0</v>
      </c>
      <c r="J89" s="22"/>
    </row>
    <row r="90" spans="2:10" x14ac:dyDescent="0.3">
      <c r="B90" s="17">
        <f t="shared" si="9"/>
        <v>77</v>
      </c>
      <c r="C90" s="20">
        <f t="shared" si="13"/>
        <v>48006</v>
      </c>
      <c r="D90" s="21">
        <f t="shared" si="8"/>
        <v>778891.94910135644</v>
      </c>
      <c r="E90" s="18">
        <f t="shared" si="10"/>
        <v>401830.37409426109</v>
      </c>
      <c r="F90" s="21">
        <f t="shared" si="7"/>
        <v>377061.57500709535</v>
      </c>
      <c r="G90" s="22"/>
      <c r="H90" s="21">
        <f t="shared" si="11"/>
        <v>57027277.581315912</v>
      </c>
      <c r="I90" s="21">
        <f t="shared" si="12"/>
        <v>0</v>
      </c>
      <c r="J90" s="22"/>
    </row>
    <row r="91" spans="2:10" x14ac:dyDescent="0.3">
      <c r="B91" s="17">
        <f t="shared" si="9"/>
        <v>78</v>
      </c>
      <c r="C91" s="20">
        <f t="shared" si="13"/>
        <v>48036</v>
      </c>
      <c r="D91" s="21">
        <f t="shared" si="8"/>
        <v>778891.94910135644</v>
      </c>
      <c r="E91" s="18">
        <f t="shared" si="10"/>
        <v>399190.94306921138</v>
      </c>
      <c r="F91" s="21">
        <f t="shared" si="7"/>
        <v>379701.00603214506</v>
      </c>
      <c r="G91" s="22"/>
      <c r="H91" s="21">
        <f t="shared" si="11"/>
        <v>56647576.575283766</v>
      </c>
      <c r="I91" s="21">
        <f t="shared" si="12"/>
        <v>0</v>
      </c>
      <c r="J91" s="22"/>
    </row>
    <row r="92" spans="2:10" x14ac:dyDescent="0.3">
      <c r="B92" s="17">
        <f t="shared" si="9"/>
        <v>79</v>
      </c>
      <c r="C92" s="20">
        <f t="shared" si="13"/>
        <v>48067</v>
      </c>
      <c r="D92" s="21">
        <f t="shared" si="8"/>
        <v>778891.94910135644</v>
      </c>
      <c r="E92" s="18">
        <f t="shared" si="10"/>
        <v>396533.03602698637</v>
      </c>
      <c r="F92" s="21">
        <f t="shared" si="7"/>
        <v>382358.91307437007</v>
      </c>
      <c r="G92" s="22"/>
      <c r="H92" s="21">
        <f t="shared" si="11"/>
        <v>56265217.662209399</v>
      </c>
      <c r="I92" s="21">
        <f t="shared" si="12"/>
        <v>0</v>
      </c>
      <c r="J92" s="22"/>
    </row>
    <row r="93" spans="2:10" x14ac:dyDescent="0.3">
      <c r="B93" s="17">
        <f t="shared" si="9"/>
        <v>80</v>
      </c>
      <c r="C93" s="20">
        <f t="shared" si="13"/>
        <v>48098</v>
      </c>
      <c r="D93" s="21">
        <f t="shared" si="8"/>
        <v>778891.94910135644</v>
      </c>
      <c r="E93" s="18">
        <f t="shared" si="10"/>
        <v>393856.52363546583</v>
      </c>
      <c r="F93" s="21">
        <f t="shared" si="7"/>
        <v>385035.42546589061</v>
      </c>
      <c r="G93" s="22"/>
      <c r="H93" s="21">
        <f t="shared" si="11"/>
        <v>55880182.23674351</v>
      </c>
      <c r="I93" s="21">
        <f t="shared" si="12"/>
        <v>0</v>
      </c>
      <c r="J93" s="22"/>
    </row>
    <row r="94" spans="2:10" x14ac:dyDescent="0.3">
      <c r="B94" s="17">
        <f t="shared" si="9"/>
        <v>81</v>
      </c>
      <c r="C94" s="20">
        <f t="shared" si="13"/>
        <v>48128</v>
      </c>
      <c r="D94" s="21">
        <f t="shared" si="8"/>
        <v>778891.94910135644</v>
      </c>
      <c r="E94" s="18">
        <f t="shared" si="10"/>
        <v>391161.27565720456</v>
      </c>
      <c r="F94" s="21">
        <f t="shared" si="7"/>
        <v>387730.67344415188</v>
      </c>
      <c r="G94" s="22"/>
      <c r="H94" s="21">
        <f t="shared" si="11"/>
        <v>55492451.563299358</v>
      </c>
      <c r="I94" s="21">
        <f t="shared" si="12"/>
        <v>0</v>
      </c>
      <c r="J94" s="22"/>
    </row>
    <row r="95" spans="2:10" x14ac:dyDescent="0.3">
      <c r="B95" s="17">
        <f t="shared" si="9"/>
        <v>82</v>
      </c>
      <c r="C95" s="20">
        <f t="shared" si="13"/>
        <v>48159</v>
      </c>
      <c r="D95" s="21">
        <f t="shared" si="8"/>
        <v>778891.94910135644</v>
      </c>
      <c r="E95" s="18">
        <f t="shared" si="10"/>
        <v>388447.16094309551</v>
      </c>
      <c r="F95" s="21">
        <f t="shared" si="7"/>
        <v>390444.78815826093</v>
      </c>
      <c r="G95" s="22"/>
      <c r="H95" s="21">
        <f t="shared" si="11"/>
        <v>55102006.775141098</v>
      </c>
      <c r="I95" s="21">
        <f t="shared" si="12"/>
        <v>0</v>
      </c>
      <c r="J95" s="22"/>
    </row>
    <row r="96" spans="2:10" x14ac:dyDescent="0.3">
      <c r="B96" s="17">
        <f t="shared" si="9"/>
        <v>83</v>
      </c>
      <c r="C96" s="20">
        <f t="shared" si="13"/>
        <v>48189</v>
      </c>
      <c r="D96" s="21">
        <f t="shared" si="8"/>
        <v>778891.94910135644</v>
      </c>
      <c r="E96" s="18">
        <f t="shared" si="10"/>
        <v>385714.04742598766</v>
      </c>
      <c r="F96" s="21">
        <f t="shared" si="7"/>
        <v>393177.90167536878</v>
      </c>
      <c r="G96" s="22"/>
      <c r="H96" s="21">
        <f t="shared" si="11"/>
        <v>54708828.873465732</v>
      </c>
      <c r="I96" s="21">
        <f t="shared" si="12"/>
        <v>0</v>
      </c>
      <c r="J96" s="22"/>
    </row>
    <row r="97" spans="2:10" x14ac:dyDescent="0.3">
      <c r="B97" s="17">
        <f t="shared" si="9"/>
        <v>84</v>
      </c>
      <c r="C97" s="20">
        <f t="shared" si="13"/>
        <v>48220</v>
      </c>
      <c r="D97" s="21">
        <f t="shared" si="8"/>
        <v>778891.94910135644</v>
      </c>
      <c r="E97" s="18">
        <f t="shared" si="10"/>
        <v>382961.80211426015</v>
      </c>
      <c r="F97" s="21">
        <f t="shared" si="7"/>
        <v>395930.14698709629</v>
      </c>
      <c r="G97" s="22"/>
      <c r="H97" s="21">
        <f t="shared" si="11"/>
        <v>54312898.726478636</v>
      </c>
      <c r="I97" s="21">
        <f t="shared" si="12"/>
        <v>0</v>
      </c>
      <c r="J97" s="22"/>
    </row>
    <row r="98" spans="2:10" x14ac:dyDescent="0.3">
      <c r="B98" s="17">
        <f t="shared" si="9"/>
        <v>85</v>
      </c>
      <c r="C98" s="20">
        <f t="shared" si="13"/>
        <v>48251</v>
      </c>
      <c r="D98" s="21">
        <f t="shared" si="8"/>
        <v>778891.94910135644</v>
      </c>
      <c r="E98" s="18">
        <f t="shared" si="10"/>
        <v>380190.29108535044</v>
      </c>
      <c r="F98" s="21">
        <f t="shared" si="7"/>
        <v>398701.658016006</v>
      </c>
      <c r="G98" s="22"/>
      <c r="H98" s="21">
        <f t="shared" si="11"/>
        <v>53914197.068462633</v>
      </c>
      <c r="I98" s="21">
        <f t="shared" si="12"/>
        <v>0</v>
      </c>
      <c r="J98" s="22"/>
    </row>
    <row r="99" spans="2:10" x14ac:dyDescent="0.3">
      <c r="B99" s="17">
        <f t="shared" si="9"/>
        <v>86</v>
      </c>
      <c r="C99" s="20">
        <f t="shared" si="13"/>
        <v>48280</v>
      </c>
      <c r="D99" s="21">
        <f t="shared" si="8"/>
        <v>778891.94910135644</v>
      </c>
      <c r="E99" s="18">
        <f t="shared" si="10"/>
        <v>377399.37947923841</v>
      </c>
      <c r="F99" s="21">
        <f t="shared" si="7"/>
        <v>401492.56962211803</v>
      </c>
      <c r="G99" s="22"/>
      <c r="H99" s="21">
        <f t="shared" si="11"/>
        <v>53512704.498840511</v>
      </c>
      <c r="I99" s="21">
        <f t="shared" si="12"/>
        <v>0</v>
      </c>
      <c r="J99" s="22"/>
    </row>
    <row r="100" spans="2:10" x14ac:dyDescent="0.3">
      <c r="B100" s="17">
        <f t="shared" si="9"/>
        <v>87</v>
      </c>
      <c r="C100" s="20">
        <f t="shared" si="13"/>
        <v>48311</v>
      </c>
      <c r="D100" s="21">
        <f t="shared" si="8"/>
        <v>778891.94910135644</v>
      </c>
      <c r="E100" s="18">
        <f t="shared" si="10"/>
        <v>374588.93149188359</v>
      </c>
      <c r="F100" s="21">
        <f t="shared" si="7"/>
        <v>404303.01760947285</v>
      </c>
      <c r="G100" s="22"/>
      <c r="H100" s="21">
        <f t="shared" si="11"/>
        <v>53108401.481231041</v>
      </c>
      <c r="I100" s="21">
        <f t="shared" si="12"/>
        <v>0</v>
      </c>
      <c r="J100" s="22"/>
    </row>
    <row r="101" spans="2:10" x14ac:dyDescent="0.3">
      <c r="B101" s="17">
        <f t="shared" si="9"/>
        <v>88</v>
      </c>
      <c r="C101" s="20">
        <f t="shared" si="13"/>
        <v>48341</v>
      </c>
      <c r="D101" s="21">
        <f t="shared" si="8"/>
        <v>778891.94910135644</v>
      </c>
      <c r="E101" s="18">
        <f t="shared" si="10"/>
        <v>371758.8103686173</v>
      </c>
      <c r="F101" s="21">
        <f t="shared" si="7"/>
        <v>407133.13873273914</v>
      </c>
      <c r="G101" s="22"/>
      <c r="H101" s="21">
        <f t="shared" si="11"/>
        <v>52701268.342498302</v>
      </c>
      <c r="I101" s="21">
        <f t="shared" si="12"/>
        <v>0</v>
      </c>
      <c r="J101" s="22"/>
    </row>
    <row r="102" spans="2:10" x14ac:dyDescent="0.3">
      <c r="B102" s="17">
        <f t="shared" si="9"/>
        <v>89</v>
      </c>
      <c r="C102" s="20">
        <f t="shared" si="13"/>
        <v>48372</v>
      </c>
      <c r="D102" s="21">
        <f t="shared" si="8"/>
        <v>778891.94910135644</v>
      </c>
      <c r="E102" s="18">
        <f t="shared" si="10"/>
        <v>368908.87839748815</v>
      </c>
      <c r="F102" s="21">
        <f t="shared" si="7"/>
        <v>409983.07070386829</v>
      </c>
      <c r="G102" s="22"/>
      <c r="H102" s="21">
        <f t="shared" si="11"/>
        <v>52291285.271794431</v>
      </c>
      <c r="I102" s="21">
        <f t="shared" si="12"/>
        <v>0</v>
      </c>
      <c r="J102" s="22"/>
    </row>
    <row r="103" spans="2:10" x14ac:dyDescent="0.3">
      <c r="B103" s="17">
        <f t="shared" si="9"/>
        <v>90</v>
      </c>
      <c r="C103" s="20">
        <f t="shared" si="13"/>
        <v>48402</v>
      </c>
      <c r="D103" s="21">
        <f t="shared" si="8"/>
        <v>778891.94910135644</v>
      </c>
      <c r="E103" s="18">
        <f t="shared" si="10"/>
        <v>366038.99690256105</v>
      </c>
      <c r="F103" s="21">
        <f t="shared" si="7"/>
        <v>412852.95219879539</v>
      </c>
      <c r="G103" s="22"/>
      <c r="H103" s="21">
        <f t="shared" si="11"/>
        <v>51878432.319595635</v>
      </c>
      <c r="I103" s="21">
        <f t="shared" si="12"/>
        <v>0</v>
      </c>
      <c r="J103" s="22"/>
    </row>
    <row r="104" spans="2:10" x14ac:dyDescent="0.3">
      <c r="B104" s="17">
        <f t="shared" si="9"/>
        <v>91</v>
      </c>
      <c r="C104" s="20">
        <f t="shared" si="13"/>
        <v>48433</v>
      </c>
      <c r="D104" s="21">
        <f t="shared" si="8"/>
        <v>778891.94910135644</v>
      </c>
      <c r="E104" s="18">
        <f t="shared" si="10"/>
        <v>363149.02623716946</v>
      </c>
      <c r="F104" s="21">
        <f t="shared" si="7"/>
        <v>415742.92286418698</v>
      </c>
      <c r="G104" s="22"/>
      <c r="H104" s="21">
        <f t="shared" si="11"/>
        <v>51462689.396731451</v>
      </c>
      <c r="I104" s="21">
        <f t="shared" si="12"/>
        <v>0</v>
      </c>
      <c r="J104" s="22"/>
    </row>
    <row r="105" spans="2:10" x14ac:dyDescent="0.3">
      <c r="B105" s="17">
        <f t="shared" si="9"/>
        <v>92</v>
      </c>
      <c r="C105" s="20">
        <f t="shared" si="13"/>
        <v>48464</v>
      </c>
      <c r="D105" s="21">
        <f t="shared" si="8"/>
        <v>778891.94910135644</v>
      </c>
      <c r="E105" s="18">
        <f t="shared" si="10"/>
        <v>360238.82577712019</v>
      </c>
      <c r="F105" s="21">
        <f t="shared" si="7"/>
        <v>418653.12332423625</v>
      </c>
      <c r="G105" s="22"/>
      <c r="H105" s="21">
        <f t="shared" si="11"/>
        <v>51044036.273407213</v>
      </c>
      <c r="I105" s="21">
        <f t="shared" si="12"/>
        <v>0</v>
      </c>
      <c r="J105" s="22"/>
    </row>
    <row r="106" spans="2:10" x14ac:dyDescent="0.3">
      <c r="B106" s="17">
        <f t="shared" si="9"/>
        <v>93</v>
      </c>
      <c r="C106" s="20">
        <f t="shared" si="13"/>
        <v>48494</v>
      </c>
      <c r="D106" s="21">
        <f t="shared" si="8"/>
        <v>778891.94910135644</v>
      </c>
      <c r="E106" s="18">
        <f t="shared" si="10"/>
        <v>357308.25391385052</v>
      </c>
      <c r="F106" s="21">
        <f t="shared" si="7"/>
        <v>421583.69518750592</v>
      </c>
      <c r="G106" s="22"/>
      <c r="H106" s="21">
        <f t="shared" si="11"/>
        <v>50622452.578219704</v>
      </c>
      <c r="I106" s="21">
        <f t="shared" si="12"/>
        <v>0</v>
      </c>
      <c r="J106" s="22"/>
    </row>
    <row r="107" spans="2:10" x14ac:dyDescent="0.3">
      <c r="B107" s="17">
        <f t="shared" si="9"/>
        <v>94</v>
      </c>
      <c r="C107" s="20">
        <f t="shared" si="13"/>
        <v>48525</v>
      </c>
      <c r="D107" s="21">
        <f t="shared" si="8"/>
        <v>778891.94910135644</v>
      </c>
      <c r="E107" s="18">
        <f t="shared" si="10"/>
        <v>354357.16804753791</v>
      </c>
      <c r="F107" s="21">
        <f t="shared" si="7"/>
        <v>424534.78105381853</v>
      </c>
      <c r="G107" s="22"/>
      <c r="H107" s="21">
        <f t="shared" si="11"/>
        <v>50197917.797165886</v>
      </c>
      <c r="I107" s="21">
        <f t="shared" si="12"/>
        <v>0</v>
      </c>
      <c r="J107" s="22"/>
    </row>
    <row r="108" spans="2:10" x14ac:dyDescent="0.3">
      <c r="B108" s="17">
        <f t="shared" si="9"/>
        <v>95</v>
      </c>
      <c r="C108" s="20">
        <f t="shared" si="13"/>
        <v>48555</v>
      </c>
      <c r="D108" s="21">
        <f t="shared" si="8"/>
        <v>778891.94910135644</v>
      </c>
      <c r="E108" s="18">
        <f t="shared" si="10"/>
        <v>351385.42458016123</v>
      </c>
      <c r="F108" s="21">
        <f t="shared" si="7"/>
        <v>427506.52452119521</v>
      </c>
      <c r="G108" s="22"/>
      <c r="H108" s="21">
        <f t="shared" si="11"/>
        <v>49770411.272644691</v>
      </c>
      <c r="I108" s="21">
        <f t="shared" si="12"/>
        <v>0</v>
      </c>
      <c r="J108" s="22"/>
    </row>
    <row r="109" spans="2:10" x14ac:dyDescent="0.3">
      <c r="B109" s="17">
        <f t="shared" si="9"/>
        <v>96</v>
      </c>
      <c r="C109" s="20">
        <f t="shared" si="13"/>
        <v>48586</v>
      </c>
      <c r="D109" s="21">
        <f t="shared" si="8"/>
        <v>778891.94910135644</v>
      </c>
      <c r="E109" s="18">
        <f t="shared" si="10"/>
        <v>348392.87890851282</v>
      </c>
      <c r="F109" s="21">
        <f t="shared" si="7"/>
        <v>430499.07019284362</v>
      </c>
      <c r="G109" s="22"/>
      <c r="H109" s="21">
        <f t="shared" si="11"/>
        <v>49339912.202451847</v>
      </c>
      <c r="I109" s="21">
        <f t="shared" si="12"/>
        <v>0</v>
      </c>
      <c r="J109" s="22"/>
    </row>
    <row r="110" spans="2:10" x14ac:dyDescent="0.3">
      <c r="B110" s="17">
        <f t="shared" si="9"/>
        <v>97</v>
      </c>
      <c r="C110" s="20">
        <f t="shared" si="13"/>
        <v>48617</v>
      </c>
      <c r="D110" s="21">
        <f t="shared" si="8"/>
        <v>778891.94910135644</v>
      </c>
      <c r="E110" s="18">
        <f t="shared" si="10"/>
        <v>345379.38541716296</v>
      </c>
      <c r="F110" s="21">
        <f t="shared" si="7"/>
        <v>433512.56368419348</v>
      </c>
      <c r="G110" s="22"/>
      <c r="H110" s="21">
        <f t="shared" si="11"/>
        <v>48906399.638767652</v>
      </c>
      <c r="I110" s="21">
        <f t="shared" si="12"/>
        <v>0</v>
      </c>
      <c r="J110" s="22"/>
    </row>
    <row r="111" spans="2:10" x14ac:dyDescent="0.3">
      <c r="B111" s="17">
        <f t="shared" si="9"/>
        <v>98</v>
      </c>
      <c r="C111" s="20">
        <f t="shared" si="13"/>
        <v>48646</v>
      </c>
      <c r="D111" s="21">
        <f t="shared" si="8"/>
        <v>778891.94910135644</v>
      </c>
      <c r="E111" s="18">
        <f t="shared" si="10"/>
        <v>342344.79747137357</v>
      </c>
      <c r="F111" s="21">
        <f t="shared" si="7"/>
        <v>436547.15162998287</v>
      </c>
      <c r="G111" s="22"/>
      <c r="H111" s="21">
        <f t="shared" si="11"/>
        <v>48469852.487137668</v>
      </c>
      <c r="I111" s="21">
        <f t="shared" si="12"/>
        <v>0</v>
      </c>
      <c r="J111" s="22"/>
    </row>
    <row r="112" spans="2:10" x14ac:dyDescent="0.3">
      <c r="B112" s="38">
        <f t="shared" si="9"/>
        <v>99</v>
      </c>
      <c r="C112" s="39">
        <f t="shared" si="13"/>
        <v>48677</v>
      </c>
      <c r="D112" s="21">
        <f t="shared" si="8"/>
        <v>778891.94910135644</v>
      </c>
      <c r="E112" s="18">
        <f t="shared" si="10"/>
        <v>339288.96740996366</v>
      </c>
      <c r="F112" s="21">
        <f t="shared" si="7"/>
        <v>439602.98169139278</v>
      </c>
      <c r="G112" s="22"/>
      <c r="H112" s="21">
        <f t="shared" si="11"/>
        <v>48030249.505446278</v>
      </c>
      <c r="I112" s="21">
        <f t="shared" si="12"/>
        <v>0</v>
      </c>
      <c r="J112" s="22"/>
    </row>
    <row r="113" spans="2:10" x14ac:dyDescent="0.3">
      <c r="B113" s="38">
        <f t="shared" si="9"/>
        <v>100</v>
      </c>
      <c r="C113" s="39">
        <f t="shared" si="13"/>
        <v>48707</v>
      </c>
      <c r="D113" s="21">
        <f t="shared" si="8"/>
        <v>778891.94910135644</v>
      </c>
      <c r="E113" s="18">
        <f t="shared" si="10"/>
        <v>336211.74653812393</v>
      </c>
      <c r="F113" s="21">
        <f t="shared" si="7"/>
        <v>442680.20256323251</v>
      </c>
      <c r="G113" s="22"/>
      <c r="H113" s="21">
        <f t="shared" si="11"/>
        <v>47587569.302883044</v>
      </c>
      <c r="I113" s="21">
        <f t="shared" si="12"/>
        <v>0</v>
      </c>
      <c r="J113" s="22"/>
    </row>
    <row r="114" spans="2:10" x14ac:dyDescent="0.3">
      <c r="B114" s="38">
        <f t="shared" si="9"/>
        <v>101</v>
      </c>
      <c r="C114" s="39">
        <f t="shared" si="13"/>
        <v>48738</v>
      </c>
      <c r="D114" s="21">
        <f t="shared" si="8"/>
        <v>778891.94910135644</v>
      </c>
      <c r="E114" s="18">
        <f t="shared" si="10"/>
        <v>333112.98512018129</v>
      </c>
      <c r="F114" s="21">
        <f t="shared" si="7"/>
        <v>445778.96398117515</v>
      </c>
      <c r="G114" s="22"/>
      <c r="H114" s="21">
        <f t="shared" si="11"/>
        <v>47141790.33890187</v>
      </c>
      <c r="I114" s="21">
        <f t="shared" si="12"/>
        <v>0</v>
      </c>
      <c r="J114" s="22"/>
    </row>
    <row r="115" spans="2:10" x14ac:dyDescent="0.3">
      <c r="B115" s="38">
        <f t="shared" si="9"/>
        <v>102</v>
      </c>
      <c r="C115" s="39">
        <f t="shared" si="13"/>
        <v>48768</v>
      </c>
      <c r="D115" s="21">
        <f t="shared" si="8"/>
        <v>778891.94910135644</v>
      </c>
      <c r="E115" s="18">
        <f t="shared" si="10"/>
        <v>329992.53237231309</v>
      </c>
      <c r="F115" s="21">
        <f t="shared" si="7"/>
        <v>448899.41672904335</v>
      </c>
      <c r="G115" s="22"/>
      <c r="H115" s="21">
        <f t="shared" si="11"/>
        <v>46692890.92217283</v>
      </c>
      <c r="I115" s="21">
        <f t="shared" si="12"/>
        <v>0</v>
      </c>
      <c r="J115" s="22"/>
    </row>
    <row r="116" spans="2:10" x14ac:dyDescent="0.3">
      <c r="B116" s="38">
        <f t="shared" si="9"/>
        <v>103</v>
      </c>
      <c r="C116" s="39">
        <f t="shared" si="13"/>
        <v>48799</v>
      </c>
      <c r="D116" s="21">
        <f t="shared" si="8"/>
        <v>778891.94910135644</v>
      </c>
      <c r="E116" s="18">
        <f t="shared" si="10"/>
        <v>326850.23645520979</v>
      </c>
      <c r="F116" s="21">
        <f t="shared" si="7"/>
        <v>452041.71264614665</v>
      </c>
      <c r="G116" s="22"/>
      <c r="H116" s="21">
        <f t="shared" si="11"/>
        <v>46240849.20952668</v>
      </c>
      <c r="I116" s="21">
        <f t="shared" si="12"/>
        <v>0</v>
      </c>
      <c r="J116" s="22"/>
    </row>
    <row r="117" spans="2:10" x14ac:dyDescent="0.3">
      <c r="B117" s="38">
        <f t="shared" si="9"/>
        <v>104</v>
      </c>
      <c r="C117" s="39">
        <f t="shared" si="13"/>
        <v>48830</v>
      </c>
      <c r="D117" s="21">
        <f t="shared" si="8"/>
        <v>778891.94910135644</v>
      </c>
      <c r="E117" s="18">
        <f t="shared" si="10"/>
        <v>323685.94446668675</v>
      </c>
      <c r="F117" s="21">
        <f t="shared" si="7"/>
        <v>455206.00463466969</v>
      </c>
      <c r="G117" s="22"/>
      <c r="H117" s="21">
        <f t="shared" si="11"/>
        <v>45785643.204892009</v>
      </c>
      <c r="I117" s="21">
        <f t="shared" si="12"/>
        <v>0</v>
      </c>
      <c r="J117" s="22"/>
    </row>
    <row r="118" spans="2:10" x14ac:dyDescent="0.3">
      <c r="B118" s="38">
        <f t="shared" si="9"/>
        <v>105</v>
      </c>
      <c r="C118" s="39">
        <f t="shared" si="13"/>
        <v>48860</v>
      </c>
      <c r="D118" s="21">
        <f t="shared" si="8"/>
        <v>778891.94910135644</v>
      </c>
      <c r="E118" s="18">
        <f t="shared" si="10"/>
        <v>320499.50243424409</v>
      </c>
      <c r="F118" s="21">
        <f t="shared" si="7"/>
        <v>458392.44666711235</v>
      </c>
      <c r="G118" s="22"/>
      <c r="H118" s="21">
        <f t="shared" si="11"/>
        <v>45327250.758224897</v>
      </c>
      <c r="I118" s="21">
        <f t="shared" si="12"/>
        <v>0</v>
      </c>
      <c r="J118" s="22"/>
    </row>
    <row r="119" spans="2:10" x14ac:dyDescent="0.3">
      <c r="B119" s="38">
        <f t="shared" si="9"/>
        <v>106</v>
      </c>
      <c r="C119" s="39">
        <f t="shared" si="13"/>
        <v>48891</v>
      </c>
      <c r="D119" s="21">
        <f t="shared" si="8"/>
        <v>778891.94910135644</v>
      </c>
      <c r="E119" s="18">
        <f t="shared" si="10"/>
        <v>317290.75530757429</v>
      </c>
      <c r="F119" s="21">
        <f t="shared" si="7"/>
        <v>461601.19379378215</v>
      </c>
      <c r="G119" s="22"/>
      <c r="H119" s="21">
        <f t="shared" si="11"/>
        <v>44865649.564431116</v>
      </c>
      <c r="I119" s="21">
        <f t="shared" si="12"/>
        <v>0</v>
      </c>
      <c r="J119" s="22"/>
    </row>
    <row r="120" spans="2:10" x14ac:dyDescent="0.3">
      <c r="B120" s="38">
        <f t="shared" si="9"/>
        <v>107</v>
      </c>
      <c r="C120" s="39">
        <f t="shared" si="13"/>
        <v>48921</v>
      </c>
      <c r="D120" s="21">
        <f t="shared" si="8"/>
        <v>778891.94910135644</v>
      </c>
      <c r="E120" s="18">
        <f t="shared" si="10"/>
        <v>314059.54695101781</v>
      </c>
      <c r="F120" s="21">
        <f t="shared" si="7"/>
        <v>464832.40215033863</v>
      </c>
      <c r="G120" s="22"/>
      <c r="H120" s="21">
        <f t="shared" si="11"/>
        <v>44400817.162280776</v>
      </c>
      <c r="I120" s="21">
        <f t="shared" si="12"/>
        <v>0</v>
      </c>
      <c r="J120" s="22"/>
    </row>
    <row r="121" spans="2:10" x14ac:dyDescent="0.3">
      <c r="B121" s="38">
        <f t="shared" si="9"/>
        <v>108</v>
      </c>
      <c r="C121" s="39">
        <f t="shared" si="13"/>
        <v>48952</v>
      </c>
      <c r="D121" s="21">
        <f t="shared" si="8"/>
        <v>778891.94910135644</v>
      </c>
      <c r="E121" s="18">
        <f t="shared" si="10"/>
        <v>310805.72013596544</v>
      </c>
      <c r="F121" s="21">
        <f t="shared" si="7"/>
        <v>468086.228965391</v>
      </c>
      <c r="G121" s="22"/>
      <c r="H121" s="21">
        <f t="shared" si="11"/>
        <v>43932730.933315381</v>
      </c>
      <c r="I121" s="21">
        <f t="shared" si="12"/>
        <v>0</v>
      </c>
      <c r="J121" s="22"/>
    </row>
    <row r="122" spans="2:10" x14ac:dyDescent="0.3">
      <c r="B122" s="38">
        <f t="shared" si="9"/>
        <v>109</v>
      </c>
      <c r="C122" s="39">
        <f t="shared" si="13"/>
        <v>48983</v>
      </c>
      <c r="D122" s="21">
        <f t="shared" si="8"/>
        <v>778891.94910135644</v>
      </c>
      <c r="E122" s="18">
        <f t="shared" si="10"/>
        <v>307529.11653320765</v>
      </c>
      <c r="F122" s="21">
        <f t="shared" si="7"/>
        <v>471362.83256814879</v>
      </c>
      <c r="G122" s="22"/>
      <c r="H122" s="21">
        <f t="shared" si="11"/>
        <v>43461368.100747235</v>
      </c>
      <c r="I122" s="21">
        <f t="shared" si="12"/>
        <v>0</v>
      </c>
      <c r="J122" s="22"/>
    </row>
    <row r="123" spans="2:10" x14ac:dyDescent="0.3">
      <c r="B123" s="38">
        <f t="shared" si="9"/>
        <v>110</v>
      </c>
      <c r="C123" s="39">
        <f t="shared" si="13"/>
        <v>49012</v>
      </c>
      <c r="D123" s="21">
        <f t="shared" si="8"/>
        <v>778891.94910135644</v>
      </c>
      <c r="E123" s="18">
        <f t="shared" si="10"/>
        <v>304229.57670523063</v>
      </c>
      <c r="F123" s="21">
        <f t="shared" si="7"/>
        <v>474662.37239612581</v>
      </c>
      <c r="G123" s="22"/>
      <c r="H123" s="21">
        <f t="shared" si="11"/>
        <v>42986705.728351109</v>
      </c>
      <c r="I123" s="21">
        <f t="shared" si="12"/>
        <v>0</v>
      </c>
      <c r="J123" s="22"/>
    </row>
    <row r="124" spans="2:10" x14ac:dyDescent="0.3">
      <c r="B124" s="38">
        <f t="shared" si="9"/>
        <v>111</v>
      </c>
      <c r="C124" s="39">
        <f t="shared" si="13"/>
        <v>49043</v>
      </c>
      <c r="D124" s="21">
        <f t="shared" si="8"/>
        <v>778891.94910135644</v>
      </c>
      <c r="E124" s="18">
        <f t="shared" si="10"/>
        <v>300906.9400984578</v>
      </c>
      <c r="F124" s="21">
        <f t="shared" si="7"/>
        <v>477985.00900289865</v>
      </c>
      <c r="G124" s="22"/>
      <c r="H124" s="21">
        <f t="shared" si="11"/>
        <v>42508720.719348207</v>
      </c>
      <c r="I124" s="21">
        <f t="shared" si="12"/>
        <v>0</v>
      </c>
      <c r="J124" s="22"/>
    </row>
    <row r="125" spans="2:10" x14ac:dyDescent="0.3">
      <c r="B125" s="38">
        <f t="shared" si="9"/>
        <v>112</v>
      </c>
      <c r="C125" s="39">
        <f t="shared" si="13"/>
        <v>49073</v>
      </c>
      <c r="D125" s="21">
        <f t="shared" si="8"/>
        <v>778891.94910135644</v>
      </c>
      <c r="E125" s="18">
        <f t="shared" si="10"/>
        <v>297561.04503543745</v>
      </c>
      <c r="F125" s="21">
        <f t="shared" si="7"/>
        <v>481330.90406591899</v>
      </c>
      <c r="G125" s="22"/>
      <c r="H125" s="21">
        <f t="shared" si="11"/>
        <v>42027389.815282285</v>
      </c>
      <c r="I125" s="21">
        <f t="shared" si="12"/>
        <v>0</v>
      </c>
      <c r="J125" s="22"/>
    </row>
    <row r="126" spans="2:10" x14ac:dyDescent="0.3">
      <c r="B126" s="38">
        <f t="shared" si="9"/>
        <v>113</v>
      </c>
      <c r="C126" s="39">
        <f t="shared" si="13"/>
        <v>49104</v>
      </c>
      <c r="D126" s="21">
        <f t="shared" si="8"/>
        <v>778891.94910135644</v>
      </c>
      <c r="E126" s="18">
        <f t="shared" si="10"/>
        <v>294191.72870697599</v>
      </c>
      <c r="F126" s="21">
        <f t="shared" si="7"/>
        <v>484700.22039438045</v>
      </c>
      <c r="G126" s="22"/>
      <c r="H126" s="21">
        <f t="shared" si="11"/>
        <v>41542689.594887905</v>
      </c>
      <c r="I126" s="21">
        <f t="shared" si="12"/>
        <v>0</v>
      </c>
      <c r="J126" s="22"/>
    </row>
    <row r="127" spans="2:10" x14ac:dyDescent="0.3">
      <c r="B127" s="38">
        <f t="shared" si="9"/>
        <v>114</v>
      </c>
      <c r="C127" s="39">
        <f t="shared" si="13"/>
        <v>49134</v>
      </c>
      <c r="D127" s="21">
        <f t="shared" si="8"/>
        <v>778891.94910135644</v>
      </c>
      <c r="E127" s="18">
        <f t="shared" si="10"/>
        <v>290798.82716421533</v>
      </c>
      <c r="F127" s="21">
        <f t="shared" si="7"/>
        <v>488093.12193714111</v>
      </c>
      <c r="G127" s="22"/>
      <c r="H127" s="21">
        <f t="shared" si="11"/>
        <v>41054596.472950764</v>
      </c>
      <c r="I127" s="21">
        <f t="shared" si="12"/>
        <v>0</v>
      </c>
      <c r="J127" s="22"/>
    </row>
    <row r="128" spans="2:10" x14ac:dyDescent="0.3">
      <c r="B128" s="38">
        <f t="shared" si="9"/>
        <v>115</v>
      </c>
      <c r="C128" s="39">
        <f t="shared" si="13"/>
        <v>49165</v>
      </c>
      <c r="D128" s="21">
        <f t="shared" si="8"/>
        <v>778891.94910135644</v>
      </c>
      <c r="E128" s="18">
        <f t="shared" si="10"/>
        <v>287382.17531065538</v>
      </c>
      <c r="F128" s="21">
        <f t="shared" si="7"/>
        <v>491509.77379070106</v>
      </c>
      <c r="G128" s="22"/>
      <c r="H128" s="21">
        <f t="shared" si="11"/>
        <v>40563086.699160062</v>
      </c>
      <c r="I128" s="21">
        <f t="shared" si="12"/>
        <v>0</v>
      </c>
      <c r="J128" s="22"/>
    </row>
    <row r="129" spans="2:10" x14ac:dyDescent="0.3">
      <c r="B129" s="38">
        <f t="shared" si="9"/>
        <v>116</v>
      </c>
      <c r="C129" s="39">
        <f t="shared" si="13"/>
        <v>49196</v>
      </c>
      <c r="D129" s="21">
        <f t="shared" si="8"/>
        <v>778891.94910135644</v>
      </c>
      <c r="E129" s="18">
        <f t="shared" si="10"/>
        <v>283941.60689412046</v>
      </c>
      <c r="F129" s="21">
        <f t="shared" si="7"/>
        <v>494950.34220723598</v>
      </c>
      <c r="G129" s="22"/>
      <c r="H129" s="21">
        <f t="shared" si="11"/>
        <v>40068136.356952824</v>
      </c>
      <c r="I129" s="21">
        <f t="shared" si="12"/>
        <v>0</v>
      </c>
      <c r="J129" s="22"/>
    </row>
    <row r="130" spans="2:10" x14ac:dyDescent="0.3">
      <c r="B130" s="38">
        <f t="shared" si="9"/>
        <v>117</v>
      </c>
      <c r="C130" s="39">
        <f t="shared" si="13"/>
        <v>49226</v>
      </c>
      <c r="D130" s="21">
        <f t="shared" si="8"/>
        <v>778891.94910135644</v>
      </c>
      <c r="E130" s="18">
        <f t="shared" si="10"/>
        <v>280476.95449866977</v>
      </c>
      <c r="F130" s="21">
        <f t="shared" si="7"/>
        <v>498414.99460268667</v>
      </c>
      <c r="G130" s="22"/>
      <c r="H130" s="21">
        <f t="shared" si="11"/>
        <v>39569721.362350136</v>
      </c>
      <c r="I130" s="21">
        <f t="shared" si="12"/>
        <v>0</v>
      </c>
      <c r="J130" s="22"/>
    </row>
    <row r="131" spans="2:10" x14ac:dyDescent="0.3">
      <c r="B131" s="38">
        <f t="shared" si="9"/>
        <v>118</v>
      </c>
      <c r="C131" s="39">
        <f t="shared" si="13"/>
        <v>49257</v>
      </c>
      <c r="D131" s="21">
        <f t="shared" si="8"/>
        <v>778891.94910135644</v>
      </c>
      <c r="E131" s="18">
        <f t="shared" si="10"/>
        <v>276988.04953645094</v>
      </c>
      <c r="F131" s="21">
        <f t="shared" si="7"/>
        <v>501903.8995649055</v>
      </c>
      <c r="G131" s="22"/>
      <c r="H131" s="21">
        <f>(H130-F131-G131)</f>
        <v>39067817.462785229</v>
      </c>
      <c r="I131" s="21">
        <f t="shared" si="12"/>
        <v>0</v>
      </c>
      <c r="J131" s="22"/>
    </row>
    <row r="132" spans="2:10" x14ac:dyDescent="0.3">
      <c r="B132" s="38">
        <f t="shared" si="9"/>
        <v>119</v>
      </c>
      <c r="C132" s="39">
        <f t="shared" si="13"/>
        <v>49287</v>
      </c>
      <c r="D132" s="21">
        <f t="shared" ref="D132:D160" si="14">IF($C$5=1,(E132+F132),IF($C$5=5,(E132+F132),($R$6)*-1))</f>
        <v>778891.94910135644</v>
      </c>
      <c r="E132" s="18">
        <f t="shared" ref="E132:E160" si="15">(H131*$C$7)</f>
        <v>273474.72223949659</v>
      </c>
      <c r="F132" s="21">
        <f t="shared" ref="F132:F160" si="16">IF($C$5=1,(($C$6-SUM($G$14:$G$133))/$C$8),IF($C$5=5,(($C$6-SUM($G$14:$G$133))/$C$8),(D132-E132)))</f>
        <v>505417.22686185985</v>
      </c>
      <c r="G132" s="22"/>
      <c r="H132" s="21">
        <f t="shared" ref="H132:H160" si="17">(H131-F132-G132)</f>
        <v>38562400.235923372</v>
      </c>
      <c r="I132" s="21">
        <f t="shared" ref="I132:I160" si="18">(G132*(1/(1+$C$7)^B132))</f>
        <v>0</v>
      </c>
      <c r="J132" s="22"/>
    </row>
    <row r="133" spans="2:10" x14ac:dyDescent="0.3">
      <c r="B133" s="38">
        <f t="shared" si="9"/>
        <v>120</v>
      </c>
      <c r="C133" s="39">
        <f t="shared" si="13"/>
        <v>49318</v>
      </c>
      <c r="D133" s="21">
        <f t="shared" si="14"/>
        <v>778891.94910135644</v>
      </c>
      <c r="E133" s="18">
        <f t="shared" si="15"/>
        <v>269936.80165146361</v>
      </c>
      <c r="F133" s="21">
        <f t="shared" si="16"/>
        <v>508955.14744989283</v>
      </c>
      <c r="G133" s="22"/>
      <c r="H133" s="21">
        <f t="shared" si="17"/>
        <v>38053445.088473476</v>
      </c>
      <c r="I133" s="21">
        <f t="shared" si="18"/>
        <v>0</v>
      </c>
      <c r="J133" s="22"/>
    </row>
    <row r="134" spans="2:10" x14ac:dyDescent="0.3">
      <c r="B134" s="38">
        <f t="shared" si="9"/>
        <v>121</v>
      </c>
      <c r="C134" s="39">
        <f t="shared" si="13"/>
        <v>49349</v>
      </c>
      <c r="D134" s="21">
        <f t="shared" si="14"/>
        <v>778891.94910135644</v>
      </c>
      <c r="E134" s="18">
        <f t="shared" si="15"/>
        <v>266374.11561931437</v>
      </c>
      <c r="F134" s="21">
        <f t="shared" si="16"/>
        <v>512517.83348204207</v>
      </c>
      <c r="G134" s="22"/>
      <c r="H134" s="21">
        <f t="shared" si="17"/>
        <v>37540927.254991435</v>
      </c>
      <c r="I134" s="21">
        <f t="shared" si="18"/>
        <v>0</v>
      </c>
      <c r="J134" s="22"/>
    </row>
    <row r="135" spans="2:10" x14ac:dyDescent="0.3">
      <c r="B135" s="38">
        <f t="shared" si="9"/>
        <v>122</v>
      </c>
      <c r="C135" s="39">
        <f t="shared" si="13"/>
        <v>49378</v>
      </c>
      <c r="D135" s="21">
        <f t="shared" si="14"/>
        <v>778891.94910135644</v>
      </c>
      <c r="E135" s="18">
        <f t="shared" si="15"/>
        <v>262786.49078494002</v>
      </c>
      <c r="F135" s="21">
        <f t="shared" si="16"/>
        <v>516105.45831641642</v>
      </c>
      <c r="G135" s="22"/>
      <c r="H135" s="21">
        <f t="shared" si="17"/>
        <v>37024821.796675019</v>
      </c>
      <c r="I135" s="21">
        <f t="shared" si="18"/>
        <v>0</v>
      </c>
      <c r="J135" s="22"/>
    </row>
    <row r="136" spans="2:10" x14ac:dyDescent="0.3">
      <c r="B136" s="38">
        <f t="shared" si="9"/>
        <v>123</v>
      </c>
      <c r="C136" s="39">
        <f t="shared" si="13"/>
        <v>49409</v>
      </c>
      <c r="D136" s="21">
        <f t="shared" si="14"/>
        <v>778891.94910135644</v>
      </c>
      <c r="E136" s="18">
        <f t="shared" si="15"/>
        <v>259173.75257672515</v>
      </c>
      <c r="F136" s="21">
        <f t="shared" si="16"/>
        <v>519718.19652463129</v>
      </c>
      <c r="G136" s="22"/>
      <c r="H136" s="21">
        <f t="shared" si="17"/>
        <v>36505103.600150384</v>
      </c>
      <c r="I136" s="21">
        <f t="shared" si="18"/>
        <v>0</v>
      </c>
      <c r="J136" s="22"/>
    </row>
    <row r="137" spans="2:10" x14ac:dyDescent="0.3">
      <c r="B137" s="38">
        <f t="shared" si="9"/>
        <v>124</v>
      </c>
      <c r="C137" s="39">
        <f t="shared" si="13"/>
        <v>49439</v>
      </c>
      <c r="D137" s="21">
        <f t="shared" si="14"/>
        <v>778891.94910135644</v>
      </c>
      <c r="E137" s="18">
        <f t="shared" si="15"/>
        <v>255535.7252010527</v>
      </c>
      <c r="F137" s="21">
        <f t="shared" si="16"/>
        <v>523356.22390030371</v>
      </c>
      <c r="G137" s="22"/>
      <c r="H137" s="21">
        <f t="shared" si="17"/>
        <v>35981747.376250081</v>
      </c>
      <c r="I137" s="21">
        <f t="shared" si="18"/>
        <v>0</v>
      </c>
      <c r="J137" s="22"/>
    </row>
    <row r="138" spans="2:10" x14ac:dyDescent="0.3">
      <c r="B138" s="38">
        <f t="shared" si="9"/>
        <v>125</v>
      </c>
      <c r="C138" s="39">
        <f t="shared" si="13"/>
        <v>49470</v>
      </c>
      <c r="D138" s="21">
        <f t="shared" si="14"/>
        <v>778891.94910135644</v>
      </c>
      <c r="E138" s="18">
        <f t="shared" si="15"/>
        <v>251872.23163375058</v>
      </c>
      <c r="F138" s="21">
        <f t="shared" si="16"/>
        <v>527019.71746760583</v>
      </c>
      <c r="G138" s="22"/>
      <c r="H138" s="21">
        <f t="shared" si="17"/>
        <v>35454727.658782475</v>
      </c>
      <c r="I138" s="21">
        <f t="shared" si="18"/>
        <v>0</v>
      </c>
      <c r="J138" s="22"/>
    </row>
    <row r="139" spans="2:10" x14ac:dyDescent="0.3">
      <c r="B139" s="38">
        <f t="shared" si="9"/>
        <v>126</v>
      </c>
      <c r="C139" s="39">
        <f t="shared" si="13"/>
        <v>49500</v>
      </c>
      <c r="D139" s="21">
        <f t="shared" si="14"/>
        <v>778891.94910135644</v>
      </c>
      <c r="E139" s="18">
        <f t="shared" si="15"/>
        <v>248183.09361147732</v>
      </c>
      <c r="F139" s="21">
        <f t="shared" si="16"/>
        <v>530708.85548987915</v>
      </c>
      <c r="G139" s="22"/>
      <c r="H139" s="21">
        <f t="shared" si="17"/>
        <v>34924018.803292595</v>
      </c>
      <c r="I139" s="21">
        <f t="shared" si="18"/>
        <v>0</v>
      </c>
      <c r="J139" s="22"/>
    </row>
    <row r="140" spans="2:10" x14ac:dyDescent="0.3">
      <c r="B140" s="38">
        <f t="shared" si="9"/>
        <v>127</v>
      </c>
      <c r="C140" s="39">
        <f t="shared" si="13"/>
        <v>49531</v>
      </c>
      <c r="D140" s="21">
        <f t="shared" si="14"/>
        <v>778891.94910135644</v>
      </c>
      <c r="E140" s="18">
        <f t="shared" si="15"/>
        <v>244468.13162304816</v>
      </c>
      <c r="F140" s="21">
        <f t="shared" si="16"/>
        <v>534423.81747830822</v>
      </c>
      <c r="G140" s="22"/>
      <c r="H140" s="21">
        <f t="shared" si="17"/>
        <v>34389594.985814288</v>
      </c>
      <c r="I140" s="21">
        <f t="shared" si="18"/>
        <v>0</v>
      </c>
      <c r="J140" s="22"/>
    </row>
    <row r="141" spans="2:10" x14ac:dyDescent="0.3">
      <c r="B141" s="38">
        <f t="shared" si="9"/>
        <v>128</v>
      </c>
      <c r="C141" s="39">
        <f t="shared" si="13"/>
        <v>49562</v>
      </c>
      <c r="D141" s="21">
        <f t="shared" si="14"/>
        <v>778891.94910135644</v>
      </c>
      <c r="E141" s="18">
        <f t="shared" si="15"/>
        <v>240727.16490070001</v>
      </c>
      <c r="F141" s="21">
        <f t="shared" si="16"/>
        <v>538164.78420065646</v>
      </c>
      <c r="G141" s="22"/>
      <c r="H141" s="21">
        <f t="shared" si="17"/>
        <v>33851430.201613635</v>
      </c>
      <c r="I141" s="21">
        <f t="shared" si="18"/>
        <v>0</v>
      </c>
      <c r="J141" s="22"/>
    </row>
    <row r="142" spans="2:10" x14ac:dyDescent="0.3">
      <c r="B142" s="38">
        <f t="shared" si="9"/>
        <v>129</v>
      </c>
      <c r="C142" s="39">
        <f t="shared" si="13"/>
        <v>49592</v>
      </c>
      <c r="D142" s="21">
        <f t="shared" si="14"/>
        <v>778891.94910135644</v>
      </c>
      <c r="E142" s="18">
        <f t="shared" si="15"/>
        <v>236960.01141129545</v>
      </c>
      <c r="F142" s="21">
        <f t="shared" si="16"/>
        <v>541931.93769006105</v>
      </c>
      <c r="G142" s="22"/>
      <c r="H142" s="21">
        <f t="shared" si="17"/>
        <v>33309498.263923574</v>
      </c>
      <c r="I142" s="21">
        <f t="shared" si="18"/>
        <v>0</v>
      </c>
      <c r="J142" s="22"/>
    </row>
    <row r="143" spans="2:10" x14ac:dyDescent="0.3">
      <c r="B143" s="38">
        <f t="shared" si="9"/>
        <v>130</v>
      </c>
      <c r="C143" s="39">
        <f t="shared" si="13"/>
        <v>49623</v>
      </c>
      <c r="D143" s="21">
        <f t="shared" si="14"/>
        <v>778891.94910135644</v>
      </c>
      <c r="E143" s="18">
        <f t="shared" si="15"/>
        <v>233166.48784746503</v>
      </c>
      <c r="F143" s="21">
        <f t="shared" si="16"/>
        <v>545725.46125389147</v>
      </c>
      <c r="G143" s="22"/>
      <c r="H143" s="21">
        <f t="shared" si="17"/>
        <v>32763772.802669682</v>
      </c>
      <c r="I143" s="21">
        <f t="shared" si="18"/>
        <v>0</v>
      </c>
      <c r="J143" s="22"/>
    </row>
    <row r="144" spans="2:10" x14ac:dyDescent="0.3">
      <c r="B144" s="38">
        <f t="shared" ref="B144:B208" si="19">(B143+1)</f>
        <v>131</v>
      </c>
      <c r="C144" s="39">
        <f t="shared" si="13"/>
        <v>49653</v>
      </c>
      <c r="D144" s="21">
        <f t="shared" si="14"/>
        <v>778891.94910135644</v>
      </c>
      <c r="E144" s="18">
        <f t="shared" si="15"/>
        <v>229346.40961868779</v>
      </c>
      <c r="F144" s="21">
        <f t="shared" si="16"/>
        <v>549545.53948266862</v>
      </c>
      <c r="G144" s="22"/>
      <c r="H144" s="21">
        <f t="shared" si="17"/>
        <v>32214227.263187014</v>
      </c>
      <c r="I144" s="21">
        <f t="shared" si="18"/>
        <v>0</v>
      </c>
      <c r="J144" s="22"/>
    </row>
    <row r="145" spans="2:10" x14ac:dyDescent="0.3">
      <c r="B145" s="38">
        <f t="shared" si="19"/>
        <v>132</v>
      </c>
      <c r="C145" s="39">
        <f t="shared" si="13"/>
        <v>49684</v>
      </c>
      <c r="D145" s="21">
        <f t="shared" si="14"/>
        <v>778891.94910135644</v>
      </c>
      <c r="E145" s="18">
        <f t="shared" si="15"/>
        <v>225499.59084230909</v>
      </c>
      <c r="F145" s="21">
        <f t="shared" si="16"/>
        <v>553392.35825904738</v>
      </c>
      <c r="G145" s="22"/>
      <c r="H145" s="21">
        <f t="shared" si="17"/>
        <v>31660834.904927965</v>
      </c>
      <c r="I145" s="21">
        <f t="shared" si="18"/>
        <v>0</v>
      </c>
      <c r="J145" s="22"/>
    </row>
    <row r="146" spans="2:10" x14ac:dyDescent="0.3">
      <c r="B146" s="38">
        <f t="shared" si="19"/>
        <v>133</v>
      </c>
      <c r="C146" s="39">
        <f t="shared" si="13"/>
        <v>49715</v>
      </c>
      <c r="D146" s="21">
        <f t="shared" si="14"/>
        <v>778891.94910135644</v>
      </c>
      <c r="E146" s="18">
        <f t="shared" si="15"/>
        <v>221625.84433449575</v>
      </c>
      <c r="F146" s="21">
        <f t="shared" si="16"/>
        <v>557266.10476686072</v>
      </c>
      <c r="G146" s="22"/>
      <c r="H146" s="21">
        <f t="shared" si="17"/>
        <v>31103568.800161105</v>
      </c>
      <c r="I146" s="21">
        <f t="shared" si="18"/>
        <v>0</v>
      </c>
      <c r="J146" s="22"/>
    </row>
    <row r="147" spans="2:10" x14ac:dyDescent="0.3">
      <c r="B147" s="38">
        <f t="shared" si="19"/>
        <v>134</v>
      </c>
      <c r="C147" s="39">
        <f t="shared" ref="C147:C211" si="20">IF(MONTH(C146)=1,(C146+31),IF(MONTH(C146)=2,(C146+29),IF(MONTH(C146)=3,(C146+31),IF(MONTH(C146)=5,(C146+31),IF(MONTH(C146)=7,(C146+31),IF(MONTH(C146)=8,(C146+31),IF(MONTH(C146)=10,(C146+31),IF(MONTH(C146)=12,(C146+31),(C146+30)))))))))</f>
        <v>49744</v>
      </c>
      <c r="D147" s="21">
        <f t="shared" si="14"/>
        <v>778891.94910135644</v>
      </c>
      <c r="E147" s="18">
        <f t="shared" si="15"/>
        <v>217724.98160112774</v>
      </c>
      <c r="F147" s="21">
        <f t="shared" si="16"/>
        <v>561166.96750022867</v>
      </c>
      <c r="G147" s="22"/>
      <c r="H147" s="21">
        <f t="shared" si="17"/>
        <v>30542401.832660876</v>
      </c>
      <c r="I147" s="21">
        <f t="shared" si="18"/>
        <v>0</v>
      </c>
      <c r="J147" s="22"/>
    </row>
    <row r="148" spans="2:10" x14ac:dyDescent="0.3">
      <c r="B148" s="38">
        <f t="shared" si="19"/>
        <v>135</v>
      </c>
      <c r="C148" s="39">
        <f t="shared" si="20"/>
        <v>49775</v>
      </c>
      <c r="D148" s="21">
        <f t="shared" si="14"/>
        <v>778891.94910135644</v>
      </c>
      <c r="E148" s="18">
        <f t="shared" si="15"/>
        <v>213796.81282862613</v>
      </c>
      <c r="F148" s="21">
        <f t="shared" si="16"/>
        <v>565095.13627273031</v>
      </c>
      <c r="G148" s="22"/>
      <c r="H148" s="21">
        <f t="shared" si="17"/>
        <v>29977306.696388148</v>
      </c>
      <c r="I148" s="21">
        <f t="shared" si="18"/>
        <v>0</v>
      </c>
      <c r="J148" s="22"/>
    </row>
    <row r="149" spans="2:10" x14ac:dyDescent="0.3">
      <c r="B149" s="38">
        <f t="shared" si="19"/>
        <v>136</v>
      </c>
      <c r="C149" s="39">
        <f t="shared" si="20"/>
        <v>49805</v>
      </c>
      <c r="D149" s="21">
        <f t="shared" si="14"/>
        <v>778891.94910135644</v>
      </c>
      <c r="E149" s="18">
        <f t="shared" si="15"/>
        <v>209841.14687471703</v>
      </c>
      <c r="F149" s="21">
        <f t="shared" si="16"/>
        <v>569050.80222663935</v>
      </c>
      <c r="G149" s="22"/>
      <c r="H149" s="21">
        <f t="shared" si="17"/>
        <v>29408255.894161507</v>
      </c>
      <c r="I149" s="21">
        <f t="shared" si="18"/>
        <v>0</v>
      </c>
      <c r="J149" s="22"/>
    </row>
    <row r="150" spans="2:10" x14ac:dyDescent="0.3">
      <c r="B150" s="38">
        <f t="shared" si="19"/>
        <v>137</v>
      </c>
      <c r="C150" s="39">
        <f t="shared" si="20"/>
        <v>49836</v>
      </c>
      <c r="D150" s="21">
        <f t="shared" si="14"/>
        <v>778891.94910135644</v>
      </c>
      <c r="E150" s="18">
        <f t="shared" si="15"/>
        <v>205857.79125913055</v>
      </c>
      <c r="F150" s="21">
        <f t="shared" si="16"/>
        <v>573034.15784222586</v>
      </c>
      <c r="G150" s="22"/>
      <c r="H150" s="21">
        <f t="shared" si="17"/>
        <v>28835221.736319281</v>
      </c>
      <c r="I150" s="21">
        <f t="shared" si="18"/>
        <v>0</v>
      </c>
      <c r="J150" s="22"/>
    </row>
    <row r="151" spans="2:10" x14ac:dyDescent="0.3">
      <c r="B151" s="38">
        <f t="shared" si="19"/>
        <v>138</v>
      </c>
      <c r="C151" s="39">
        <f t="shared" si="20"/>
        <v>49866</v>
      </c>
      <c r="D151" s="21">
        <f t="shared" si="14"/>
        <v>778891.94910135644</v>
      </c>
      <c r="E151" s="18">
        <f t="shared" si="15"/>
        <v>201846.55215423496</v>
      </c>
      <c r="F151" s="21">
        <f t="shared" si="16"/>
        <v>577045.39694712148</v>
      </c>
      <c r="G151" s="22"/>
      <c r="H151" s="21">
        <f t="shared" si="17"/>
        <v>28258176.339372158</v>
      </c>
      <c r="I151" s="21">
        <f t="shared" si="18"/>
        <v>0</v>
      </c>
      <c r="J151" s="22"/>
    </row>
    <row r="152" spans="2:10" x14ac:dyDescent="0.3">
      <c r="B152" s="38">
        <f t="shared" si="19"/>
        <v>139</v>
      </c>
      <c r="C152" s="39">
        <f t="shared" si="20"/>
        <v>49897</v>
      </c>
      <c r="D152" s="21">
        <f t="shared" si="14"/>
        <v>778891.94910135644</v>
      </c>
      <c r="E152" s="18">
        <f t="shared" si="15"/>
        <v>197807.2343756051</v>
      </c>
      <c r="F152" s="21">
        <f t="shared" si="16"/>
        <v>581084.71472575131</v>
      </c>
      <c r="G152" s="22"/>
      <c r="H152" s="21">
        <f t="shared" si="17"/>
        <v>27677091.624646407</v>
      </c>
      <c r="I152" s="21">
        <f t="shared" si="18"/>
        <v>0</v>
      </c>
      <c r="J152" s="22"/>
    </row>
    <row r="153" spans="2:10" x14ac:dyDescent="0.3">
      <c r="B153" s="38">
        <f t="shared" si="19"/>
        <v>140</v>
      </c>
      <c r="C153" s="39">
        <f t="shared" si="20"/>
        <v>49928</v>
      </c>
      <c r="D153" s="21">
        <f t="shared" si="14"/>
        <v>778891.94910135644</v>
      </c>
      <c r="E153" s="18">
        <f t="shared" si="15"/>
        <v>193739.64137252484</v>
      </c>
      <c r="F153" s="21">
        <f t="shared" si="16"/>
        <v>585152.30772883166</v>
      </c>
      <c r="G153" s="22"/>
      <c r="H153" s="21">
        <f t="shared" si="17"/>
        <v>27091939.316917576</v>
      </c>
      <c r="I153" s="21">
        <f t="shared" si="18"/>
        <v>0</v>
      </c>
      <c r="J153" s="22"/>
    </row>
    <row r="154" spans="2:10" x14ac:dyDescent="0.3">
      <c r="B154" s="38">
        <f t="shared" si="19"/>
        <v>141</v>
      </c>
      <c r="C154" s="39">
        <f t="shared" si="20"/>
        <v>49958</v>
      </c>
      <c r="D154" s="21">
        <f t="shared" si="14"/>
        <v>778891.94910135644</v>
      </c>
      <c r="E154" s="18">
        <f t="shared" si="15"/>
        <v>189643.57521842304</v>
      </c>
      <c r="F154" s="21">
        <f t="shared" si="16"/>
        <v>589248.3738829334</v>
      </c>
      <c r="G154" s="22"/>
      <c r="H154" s="21">
        <f t="shared" si="17"/>
        <v>26502690.943034641</v>
      </c>
      <c r="I154" s="21">
        <f t="shared" si="18"/>
        <v>0</v>
      </c>
      <c r="J154" s="22"/>
    </row>
    <row r="155" spans="2:10" x14ac:dyDescent="0.3">
      <c r="B155" s="38">
        <f t="shared" si="19"/>
        <v>142</v>
      </c>
      <c r="C155" s="39">
        <f t="shared" si="20"/>
        <v>49989</v>
      </c>
      <c r="D155" s="21">
        <f t="shared" si="14"/>
        <v>778891.94910135644</v>
      </c>
      <c r="E155" s="18">
        <f t="shared" si="15"/>
        <v>185518.83660124248</v>
      </c>
      <c r="F155" s="21">
        <f t="shared" si="16"/>
        <v>593373.1125001139</v>
      </c>
      <c r="G155" s="22"/>
      <c r="H155" s="21">
        <f t="shared" si="17"/>
        <v>25909317.830534529</v>
      </c>
      <c r="I155" s="21">
        <f t="shared" si="18"/>
        <v>0</v>
      </c>
      <c r="J155" s="22"/>
    </row>
    <row r="156" spans="2:10" x14ac:dyDescent="0.3">
      <c r="B156" s="38">
        <f t="shared" si="19"/>
        <v>143</v>
      </c>
      <c r="C156" s="39">
        <f t="shared" si="20"/>
        <v>50019</v>
      </c>
      <c r="D156" s="21">
        <f t="shared" si="14"/>
        <v>778891.94910135644</v>
      </c>
      <c r="E156" s="18">
        <f t="shared" si="15"/>
        <v>181365.22481374172</v>
      </c>
      <c r="F156" s="21">
        <f t="shared" si="16"/>
        <v>597526.72428761469</v>
      </c>
      <c r="G156" s="22"/>
      <c r="H156" s="21">
        <f t="shared" si="17"/>
        <v>25311791.106246915</v>
      </c>
      <c r="I156" s="21">
        <f t="shared" si="18"/>
        <v>0</v>
      </c>
      <c r="J156" s="22"/>
    </row>
    <row r="157" spans="2:10" x14ac:dyDescent="0.3">
      <c r="B157" s="38">
        <f t="shared" si="19"/>
        <v>144</v>
      </c>
      <c r="C157" s="39">
        <f t="shared" si="20"/>
        <v>50050</v>
      </c>
      <c r="D157" s="21">
        <f t="shared" si="14"/>
        <v>778891.94910135644</v>
      </c>
      <c r="E157" s="18">
        <f t="shared" si="15"/>
        <v>177182.5377437284</v>
      </c>
      <c r="F157" s="21">
        <f t="shared" si="16"/>
        <v>601709.41135762807</v>
      </c>
      <c r="G157" s="22"/>
      <c r="H157" s="21">
        <f t="shared" si="17"/>
        <v>24710081.694889288</v>
      </c>
      <c r="I157" s="21">
        <f t="shared" si="18"/>
        <v>0</v>
      </c>
      <c r="J157" s="22"/>
    </row>
    <row r="158" spans="2:10" x14ac:dyDescent="0.3">
      <c r="B158" s="38">
        <f t="shared" si="19"/>
        <v>145</v>
      </c>
      <c r="C158" s="39">
        <f t="shared" si="20"/>
        <v>50081</v>
      </c>
      <c r="D158" s="21">
        <f t="shared" si="14"/>
        <v>778891.94910135644</v>
      </c>
      <c r="E158" s="18">
        <f t="shared" si="15"/>
        <v>172970.57186422503</v>
      </c>
      <c r="F158" s="21">
        <f t="shared" si="16"/>
        <v>605921.37723713135</v>
      </c>
      <c r="G158" s="22"/>
      <c r="H158" s="21">
        <f t="shared" si="17"/>
        <v>24104160.317652158</v>
      </c>
      <c r="I158" s="21">
        <f t="shared" si="18"/>
        <v>0</v>
      </c>
      <c r="J158" s="22"/>
    </row>
    <row r="159" spans="2:10" x14ac:dyDescent="0.3">
      <c r="B159" s="38">
        <f t="shared" si="19"/>
        <v>146</v>
      </c>
      <c r="C159" s="39">
        <f t="shared" si="20"/>
        <v>50110</v>
      </c>
      <c r="D159" s="21">
        <f t="shared" si="14"/>
        <v>778891.94910135644</v>
      </c>
      <c r="E159" s="18">
        <f t="shared" si="15"/>
        <v>168729.12222356512</v>
      </c>
      <c r="F159" s="21">
        <f t="shared" si="16"/>
        <v>610162.82687779132</v>
      </c>
      <c r="G159" s="22"/>
      <c r="H159" s="21">
        <f t="shared" si="17"/>
        <v>23493997.490774367</v>
      </c>
      <c r="I159" s="21">
        <f t="shared" si="18"/>
        <v>0</v>
      </c>
      <c r="J159" s="22"/>
    </row>
    <row r="160" spans="2:10" x14ac:dyDescent="0.3">
      <c r="B160" s="38">
        <f t="shared" si="19"/>
        <v>147</v>
      </c>
      <c r="C160" s="39">
        <f t="shared" si="20"/>
        <v>50141</v>
      </c>
      <c r="D160" s="21">
        <f t="shared" si="14"/>
        <v>778891.94910135644</v>
      </c>
      <c r="E160" s="18">
        <f t="shared" si="15"/>
        <v>164457.98243542056</v>
      </c>
      <c r="F160" s="21">
        <f t="shared" si="16"/>
        <v>614433.96666593594</v>
      </c>
      <c r="G160" s="22"/>
      <c r="H160" s="21">
        <f t="shared" si="17"/>
        <v>22879563.524108432</v>
      </c>
      <c r="I160" s="21">
        <f t="shared" si="18"/>
        <v>0</v>
      </c>
      <c r="J160" s="22"/>
    </row>
    <row r="161" spans="2:10" x14ac:dyDescent="0.3">
      <c r="B161" s="38">
        <f t="shared" si="19"/>
        <v>148</v>
      </c>
      <c r="C161" s="39">
        <f t="shared" si="20"/>
        <v>50171</v>
      </c>
      <c r="D161" s="21">
        <f t="shared" ref="D161:D224" si="21">IF($C$5=1,(E161+F161),IF($C$5=5,(E161+F161),($R$6)*-1))</f>
        <v>778891.94910135644</v>
      </c>
      <c r="E161" s="18">
        <f t="shared" ref="E161:E224" si="22">(H160*$C$7)</f>
        <v>160156.94466875904</v>
      </c>
      <c r="F161" s="21">
        <f t="shared" ref="F161:F224" si="23">IF($C$5=1,(($C$6-SUM($G$14:$G$133))/$C$8),IF($C$5=5,(($C$6-SUM($G$14:$G$133))/$C$8),(D161-E161)))</f>
        <v>618735.00443259743</v>
      </c>
      <c r="G161" s="22"/>
      <c r="H161" s="21">
        <f t="shared" ref="H161:H189" si="24">(H160-F161-G161)</f>
        <v>22260828.519675836</v>
      </c>
      <c r="I161" s="21">
        <f t="shared" ref="I161:I224" si="25">(G161*(1/(1+$C$7)^B161))</f>
        <v>0</v>
      </c>
      <c r="J161" s="22"/>
    </row>
    <row r="162" spans="2:10" x14ac:dyDescent="0.3">
      <c r="B162" s="38">
        <f t="shared" si="19"/>
        <v>149</v>
      </c>
      <c r="C162" s="39">
        <f t="shared" si="20"/>
        <v>50202</v>
      </c>
      <c r="D162" s="21">
        <f t="shared" si="21"/>
        <v>778891.94910135644</v>
      </c>
      <c r="E162" s="18">
        <f t="shared" si="22"/>
        <v>155825.79963773084</v>
      </c>
      <c r="F162" s="21">
        <f t="shared" si="23"/>
        <v>623066.14946362562</v>
      </c>
      <c r="G162" s="22"/>
      <c r="H162" s="21">
        <f t="shared" si="24"/>
        <v>21637762.370212212</v>
      </c>
      <c r="I162" s="21">
        <f t="shared" si="25"/>
        <v>0</v>
      </c>
      <c r="J162" s="22"/>
    </row>
    <row r="163" spans="2:10" x14ac:dyDescent="0.3">
      <c r="B163" s="38">
        <f t="shared" si="19"/>
        <v>150</v>
      </c>
      <c r="C163" s="39">
        <f t="shared" si="20"/>
        <v>50232</v>
      </c>
      <c r="D163" s="21">
        <f t="shared" si="21"/>
        <v>778891.94910135644</v>
      </c>
      <c r="E163" s="18">
        <f t="shared" si="22"/>
        <v>151464.33659148548</v>
      </c>
      <c r="F163" s="21">
        <f t="shared" si="23"/>
        <v>627427.6125098709</v>
      </c>
      <c r="G163" s="22"/>
      <c r="H163" s="21">
        <f t="shared" si="24"/>
        <v>21010334.757702343</v>
      </c>
      <c r="I163" s="21">
        <f t="shared" si="25"/>
        <v>0</v>
      </c>
      <c r="J163" s="22"/>
    </row>
    <row r="164" spans="2:10" x14ac:dyDescent="0.3">
      <c r="B164" s="38">
        <f t="shared" si="19"/>
        <v>151</v>
      </c>
      <c r="C164" s="39">
        <f t="shared" si="20"/>
        <v>50263</v>
      </c>
      <c r="D164" s="21">
        <f t="shared" si="21"/>
        <v>778891.94910135644</v>
      </c>
      <c r="E164" s="18">
        <f t="shared" si="22"/>
        <v>147072.34330391639</v>
      </c>
      <c r="F164" s="21">
        <f t="shared" si="23"/>
        <v>631819.60579744005</v>
      </c>
      <c r="G164" s="22"/>
      <c r="H164" s="21">
        <f t="shared" si="24"/>
        <v>20378515.151904903</v>
      </c>
      <c r="I164" s="21">
        <f t="shared" si="25"/>
        <v>0</v>
      </c>
      <c r="J164" s="22"/>
    </row>
    <row r="165" spans="2:10" x14ac:dyDescent="0.3">
      <c r="B165" s="38">
        <f t="shared" si="19"/>
        <v>152</v>
      </c>
      <c r="C165" s="39">
        <f t="shared" si="20"/>
        <v>50294</v>
      </c>
      <c r="D165" s="21">
        <f t="shared" si="21"/>
        <v>778891.94910135644</v>
      </c>
      <c r="E165" s="18">
        <f t="shared" si="22"/>
        <v>142649.60606333433</v>
      </c>
      <c r="F165" s="21">
        <f t="shared" si="23"/>
        <v>636242.34303802205</v>
      </c>
      <c r="G165" s="22"/>
      <c r="H165" s="21">
        <f t="shared" si="24"/>
        <v>19742272.808866881</v>
      </c>
      <c r="I165" s="21">
        <f t="shared" si="25"/>
        <v>0</v>
      </c>
      <c r="J165" s="22"/>
    </row>
    <row r="166" spans="2:10" x14ac:dyDescent="0.3">
      <c r="B166" s="38">
        <f t="shared" si="19"/>
        <v>153</v>
      </c>
      <c r="C166" s="39">
        <f t="shared" si="20"/>
        <v>50324</v>
      </c>
      <c r="D166" s="21">
        <f t="shared" si="21"/>
        <v>778891.94910135644</v>
      </c>
      <c r="E166" s="18">
        <f t="shared" si="22"/>
        <v>138195.90966206818</v>
      </c>
      <c r="F166" s="21">
        <f t="shared" si="23"/>
        <v>640696.0394392882</v>
      </c>
      <c r="G166" s="22"/>
      <c r="H166" s="21">
        <f t="shared" si="24"/>
        <v>19101576.769427594</v>
      </c>
      <c r="I166" s="21">
        <f t="shared" si="25"/>
        <v>0</v>
      </c>
      <c r="J166" s="22"/>
    </row>
    <row r="167" spans="2:10" x14ac:dyDescent="0.3">
      <c r="B167" s="38">
        <f t="shared" si="19"/>
        <v>154</v>
      </c>
      <c r="C167" s="39">
        <f t="shared" si="20"/>
        <v>50355</v>
      </c>
      <c r="D167" s="21">
        <f t="shared" si="21"/>
        <v>778891.94910135644</v>
      </c>
      <c r="E167" s="18">
        <f t="shared" si="22"/>
        <v>133711.03738599317</v>
      </c>
      <c r="F167" s="21">
        <f t="shared" si="23"/>
        <v>645180.91171536327</v>
      </c>
      <c r="G167" s="22"/>
      <c r="H167" s="21">
        <f t="shared" si="24"/>
        <v>18456395.857712232</v>
      </c>
      <c r="I167" s="21">
        <f t="shared" si="25"/>
        <v>0</v>
      </c>
      <c r="J167" s="22"/>
    </row>
    <row r="168" spans="2:10" x14ac:dyDescent="0.3">
      <c r="B168" s="38">
        <f t="shared" si="19"/>
        <v>155</v>
      </c>
      <c r="C168" s="39">
        <f t="shared" si="20"/>
        <v>50385</v>
      </c>
      <c r="D168" s="21">
        <f t="shared" si="21"/>
        <v>778891.94910135644</v>
      </c>
      <c r="E168" s="18">
        <f t="shared" si="22"/>
        <v>129194.77100398562</v>
      </c>
      <c r="F168" s="21">
        <f t="shared" si="23"/>
        <v>649697.17809737078</v>
      </c>
      <c r="G168" s="22"/>
      <c r="H168" s="21">
        <f t="shared" si="24"/>
        <v>17806698.679614861</v>
      </c>
      <c r="I168" s="21">
        <f t="shared" si="25"/>
        <v>0</v>
      </c>
      <c r="J168" s="22"/>
    </row>
    <row r="169" spans="2:10" x14ac:dyDescent="0.3">
      <c r="B169" s="38">
        <f t="shared" si="19"/>
        <v>156</v>
      </c>
      <c r="C169" s="39">
        <f t="shared" si="20"/>
        <v>50416</v>
      </c>
      <c r="D169" s="21">
        <f t="shared" si="21"/>
        <v>778891.94910135644</v>
      </c>
      <c r="E169" s="18">
        <f t="shared" si="22"/>
        <v>124646.89075730402</v>
      </c>
      <c r="F169" s="21">
        <f t="shared" si="23"/>
        <v>654245.05834405241</v>
      </c>
      <c r="G169" s="22"/>
      <c r="H169" s="21">
        <f t="shared" si="24"/>
        <v>17152453.621270809</v>
      </c>
      <c r="I169" s="21">
        <f t="shared" si="25"/>
        <v>0</v>
      </c>
      <c r="J169" s="22"/>
    </row>
    <row r="170" spans="2:10" x14ac:dyDescent="0.3">
      <c r="B170" s="38">
        <f t="shared" si="19"/>
        <v>157</v>
      </c>
      <c r="C170" s="39">
        <f t="shared" si="20"/>
        <v>50447</v>
      </c>
      <c r="D170" s="21">
        <f t="shared" si="21"/>
        <v>778891.94910135644</v>
      </c>
      <c r="E170" s="18">
        <f t="shared" si="22"/>
        <v>120067.17534889567</v>
      </c>
      <c r="F170" s="21">
        <f t="shared" si="23"/>
        <v>658824.77375246072</v>
      </c>
      <c r="G170" s="22"/>
      <c r="H170" s="21">
        <f t="shared" si="24"/>
        <v>16493628.847518349</v>
      </c>
      <c r="I170" s="21">
        <f t="shared" si="25"/>
        <v>0</v>
      </c>
      <c r="J170" s="22"/>
    </row>
    <row r="171" spans="2:10" x14ac:dyDescent="0.3">
      <c r="B171" s="38">
        <f t="shared" si="19"/>
        <v>158</v>
      </c>
      <c r="C171" s="39">
        <f t="shared" si="20"/>
        <v>50476</v>
      </c>
      <c r="D171" s="21">
        <f t="shared" si="21"/>
        <v>778891.94910135644</v>
      </c>
      <c r="E171" s="18">
        <f t="shared" si="22"/>
        <v>115455.40193262845</v>
      </c>
      <c r="F171" s="21">
        <f t="shared" si="23"/>
        <v>663436.54716872796</v>
      </c>
      <c r="G171" s="22"/>
      <c r="H171" s="21">
        <f t="shared" si="24"/>
        <v>15830192.300349621</v>
      </c>
      <c r="I171" s="21">
        <f t="shared" si="25"/>
        <v>0</v>
      </c>
      <c r="J171" s="22"/>
    </row>
    <row r="172" spans="2:10" x14ac:dyDescent="0.3">
      <c r="B172" s="38">
        <f t="shared" si="19"/>
        <v>159</v>
      </c>
      <c r="C172" s="39">
        <f t="shared" si="20"/>
        <v>50507</v>
      </c>
      <c r="D172" s="21">
        <f t="shared" si="21"/>
        <v>778891.94910135644</v>
      </c>
      <c r="E172" s="18">
        <f t="shared" si="22"/>
        <v>110811.34610244735</v>
      </c>
      <c r="F172" s="21">
        <f t="shared" si="23"/>
        <v>668080.60299890907</v>
      </c>
      <c r="G172" s="22"/>
      <c r="H172" s="21">
        <f t="shared" si="24"/>
        <v>15162111.697350712</v>
      </c>
      <c r="I172" s="21">
        <f t="shared" si="25"/>
        <v>0</v>
      </c>
      <c r="J172" s="22"/>
    </row>
    <row r="173" spans="2:10" x14ac:dyDescent="0.3">
      <c r="B173" s="38">
        <f t="shared" si="19"/>
        <v>160</v>
      </c>
      <c r="C173" s="39">
        <f t="shared" si="20"/>
        <v>50537</v>
      </c>
      <c r="D173" s="21">
        <f t="shared" si="21"/>
        <v>778891.94910135644</v>
      </c>
      <c r="E173" s="18">
        <f t="shared" si="22"/>
        <v>106134.78188145498</v>
      </c>
      <c r="F173" s="21">
        <f t="shared" si="23"/>
        <v>672757.16721990146</v>
      </c>
      <c r="G173" s="22"/>
      <c r="H173" s="21">
        <f t="shared" si="24"/>
        <v>14489354.530130811</v>
      </c>
      <c r="I173" s="21">
        <f t="shared" si="25"/>
        <v>0</v>
      </c>
      <c r="J173" s="22"/>
    </row>
    <row r="174" spans="2:10" x14ac:dyDescent="0.3">
      <c r="B174" s="38">
        <f t="shared" si="19"/>
        <v>161</v>
      </c>
      <c r="C174" s="39">
        <f t="shared" si="20"/>
        <v>50568</v>
      </c>
      <c r="D174" s="21">
        <f t="shared" si="21"/>
        <v>778891.94910135644</v>
      </c>
      <c r="E174" s="18">
        <f t="shared" si="22"/>
        <v>101425.48171091569</v>
      </c>
      <c r="F174" s="21">
        <f t="shared" si="23"/>
        <v>677466.46739044075</v>
      </c>
      <c r="G174" s="22"/>
      <c r="H174" s="21">
        <f t="shared" si="24"/>
        <v>13811888.062740371</v>
      </c>
      <c r="I174" s="21">
        <f t="shared" si="25"/>
        <v>0</v>
      </c>
      <c r="J174" s="22"/>
    </row>
    <row r="175" spans="2:10" x14ac:dyDescent="0.3">
      <c r="B175" s="38">
        <f t="shared" si="19"/>
        <v>162</v>
      </c>
      <c r="C175" s="39">
        <f t="shared" si="20"/>
        <v>50598</v>
      </c>
      <c r="D175" s="21">
        <f t="shared" si="21"/>
        <v>778891.94910135644</v>
      </c>
      <c r="E175" s="18">
        <f t="shared" si="22"/>
        <v>96683.216439182594</v>
      </c>
      <c r="F175" s="21">
        <f t="shared" si="23"/>
        <v>682208.7326621738</v>
      </c>
      <c r="G175" s="22"/>
      <c r="H175" s="21">
        <f t="shared" si="24"/>
        <v>13129679.330078198</v>
      </c>
      <c r="I175" s="21">
        <f t="shared" si="25"/>
        <v>0</v>
      </c>
      <c r="J175" s="22"/>
    </row>
    <row r="176" spans="2:10" x14ac:dyDescent="0.3">
      <c r="B176" s="38">
        <f t="shared" si="19"/>
        <v>163</v>
      </c>
      <c r="C176" s="39">
        <f t="shared" si="20"/>
        <v>50629</v>
      </c>
      <c r="D176" s="21">
        <f t="shared" si="21"/>
        <v>778891.94910135644</v>
      </c>
      <c r="E176" s="18">
        <f t="shared" si="22"/>
        <v>91907.755310547393</v>
      </c>
      <c r="F176" s="21">
        <f t="shared" si="23"/>
        <v>686984.19379080902</v>
      </c>
      <c r="G176" s="22"/>
      <c r="H176" s="21">
        <f t="shared" si="24"/>
        <v>12442695.136287389</v>
      </c>
      <c r="I176" s="21">
        <f t="shared" si="25"/>
        <v>0</v>
      </c>
      <c r="J176" s="22"/>
    </row>
    <row r="177" spans="2:10" x14ac:dyDescent="0.3">
      <c r="B177" s="38">
        <f t="shared" si="19"/>
        <v>164</v>
      </c>
      <c r="C177" s="39">
        <f t="shared" si="20"/>
        <v>50660</v>
      </c>
      <c r="D177" s="21">
        <f t="shared" si="21"/>
        <v>778891.94910135644</v>
      </c>
      <c r="E177" s="18">
        <f t="shared" si="22"/>
        <v>87098.865954011722</v>
      </c>
      <c r="F177" s="21">
        <f t="shared" si="23"/>
        <v>691793.08314734476</v>
      </c>
      <c r="G177" s="22"/>
      <c r="H177" s="21">
        <f t="shared" si="24"/>
        <v>11750902.053140044</v>
      </c>
      <c r="I177" s="21">
        <f t="shared" si="25"/>
        <v>0</v>
      </c>
      <c r="J177" s="22"/>
    </row>
    <row r="178" spans="2:10" x14ac:dyDescent="0.3">
      <c r="B178" s="38">
        <f t="shared" si="19"/>
        <v>165</v>
      </c>
      <c r="C178" s="39">
        <f t="shared" si="20"/>
        <v>50690</v>
      </c>
      <c r="D178" s="21">
        <f t="shared" si="21"/>
        <v>778891.94910135644</v>
      </c>
      <c r="E178" s="18">
        <f t="shared" si="22"/>
        <v>82256.314371980305</v>
      </c>
      <c r="F178" s="21">
        <f t="shared" si="23"/>
        <v>696635.63472937618</v>
      </c>
      <c r="G178" s="22"/>
      <c r="H178" s="21">
        <f t="shared" si="24"/>
        <v>11054266.418410668</v>
      </c>
      <c r="I178" s="21">
        <f t="shared" si="25"/>
        <v>0</v>
      </c>
      <c r="J178" s="22"/>
    </row>
    <row r="179" spans="2:10" x14ac:dyDescent="0.3">
      <c r="B179" s="38">
        <f t="shared" si="19"/>
        <v>166</v>
      </c>
      <c r="C179" s="39">
        <f t="shared" si="20"/>
        <v>50721</v>
      </c>
      <c r="D179" s="21">
        <f t="shared" si="21"/>
        <v>778891.94910135644</v>
      </c>
      <c r="E179" s="18">
        <f t="shared" si="22"/>
        <v>77379.864928874682</v>
      </c>
      <c r="F179" s="21">
        <f t="shared" si="23"/>
        <v>701512.08417248179</v>
      </c>
      <c r="G179" s="22"/>
      <c r="H179" s="21">
        <f t="shared" si="24"/>
        <v>10352754.334238186</v>
      </c>
      <c r="I179" s="21">
        <f t="shared" si="25"/>
        <v>0</v>
      </c>
      <c r="J179" s="22"/>
    </row>
    <row r="180" spans="2:10" x14ac:dyDescent="0.3">
      <c r="B180" s="38">
        <f t="shared" si="19"/>
        <v>167</v>
      </c>
      <c r="C180" s="39">
        <f t="shared" si="20"/>
        <v>50751</v>
      </c>
      <c r="D180" s="21">
        <f t="shared" si="21"/>
        <v>778891.94910135644</v>
      </c>
      <c r="E180" s="18">
        <f t="shared" si="22"/>
        <v>72469.280339667312</v>
      </c>
      <c r="F180" s="21">
        <f t="shared" si="23"/>
        <v>706422.6687616891</v>
      </c>
      <c r="G180" s="22"/>
      <c r="H180" s="21">
        <f t="shared" si="24"/>
        <v>9646331.6654764973</v>
      </c>
      <c r="I180" s="21">
        <f t="shared" si="25"/>
        <v>0</v>
      </c>
      <c r="J180" s="22"/>
    </row>
    <row r="181" spans="2:10" x14ac:dyDescent="0.3">
      <c r="B181" s="38">
        <f t="shared" si="19"/>
        <v>168</v>
      </c>
      <c r="C181" s="39">
        <f t="shared" si="20"/>
        <v>50782</v>
      </c>
      <c r="D181" s="21">
        <f t="shared" si="21"/>
        <v>778891.94910135644</v>
      </c>
      <c r="E181" s="18">
        <f t="shared" si="22"/>
        <v>67524.321658335481</v>
      </c>
      <c r="F181" s="21">
        <f t="shared" si="23"/>
        <v>711367.62744302093</v>
      </c>
      <c r="G181" s="22"/>
      <c r="H181" s="21">
        <f t="shared" si="24"/>
        <v>8934964.0380334761</v>
      </c>
      <c r="I181" s="21">
        <f t="shared" si="25"/>
        <v>0</v>
      </c>
      <c r="J181" s="22"/>
    </row>
    <row r="182" spans="2:10" x14ac:dyDescent="0.3">
      <c r="B182" s="38">
        <f t="shared" si="19"/>
        <v>169</v>
      </c>
      <c r="C182" s="39">
        <f t="shared" si="20"/>
        <v>50813</v>
      </c>
      <c r="D182" s="21">
        <f t="shared" si="21"/>
        <v>778891.94910135644</v>
      </c>
      <c r="E182" s="18">
        <f t="shared" si="22"/>
        <v>62544.748266234332</v>
      </c>
      <c r="F182" s="21">
        <f t="shared" si="23"/>
        <v>716347.20083512214</v>
      </c>
      <c r="G182" s="22"/>
      <c r="H182" s="21">
        <f t="shared" si="24"/>
        <v>8218616.8371983543</v>
      </c>
      <c r="I182" s="21">
        <f t="shared" si="25"/>
        <v>0</v>
      </c>
      <c r="J182" s="22"/>
    </row>
    <row r="183" spans="2:10" x14ac:dyDescent="0.3">
      <c r="B183" s="38">
        <f t="shared" si="19"/>
        <v>170</v>
      </c>
      <c r="C183" s="39">
        <f t="shared" si="20"/>
        <v>50842</v>
      </c>
      <c r="D183" s="21">
        <f t="shared" si="21"/>
        <v>778891.94910135644</v>
      </c>
      <c r="E183" s="18">
        <f t="shared" si="22"/>
        <v>57530.317860388481</v>
      </c>
      <c r="F183" s="21">
        <f t="shared" si="23"/>
        <v>721361.63124096801</v>
      </c>
      <c r="G183" s="22"/>
      <c r="H183" s="21">
        <f t="shared" si="24"/>
        <v>7497255.2059573866</v>
      </c>
      <c r="I183" s="21">
        <f t="shared" si="25"/>
        <v>0</v>
      </c>
      <c r="J183" s="22"/>
    </row>
    <row r="184" spans="2:10" x14ac:dyDescent="0.3">
      <c r="B184" s="38">
        <f t="shared" si="19"/>
        <v>171</v>
      </c>
      <c r="C184" s="39">
        <f t="shared" si="20"/>
        <v>50873</v>
      </c>
      <c r="D184" s="21">
        <f t="shared" si="21"/>
        <v>778891.94910135644</v>
      </c>
      <c r="E184" s="18">
        <f t="shared" si="22"/>
        <v>52480.786441701704</v>
      </c>
      <c r="F184" s="21">
        <f t="shared" si="23"/>
        <v>726411.16265965474</v>
      </c>
      <c r="G184" s="22"/>
      <c r="H184" s="21">
        <f t="shared" si="24"/>
        <v>6770844.0432977322</v>
      </c>
      <c r="I184" s="21">
        <f t="shared" si="25"/>
        <v>0</v>
      </c>
      <c r="J184" s="22"/>
    </row>
    <row r="185" spans="2:10" x14ac:dyDescent="0.3">
      <c r="B185" s="38">
        <f t="shared" si="19"/>
        <v>172</v>
      </c>
      <c r="C185" s="39">
        <f t="shared" si="20"/>
        <v>50903</v>
      </c>
      <c r="D185" s="21">
        <f t="shared" si="21"/>
        <v>778891.94910135644</v>
      </c>
      <c r="E185" s="18">
        <f t="shared" si="22"/>
        <v>47395.908303084128</v>
      </c>
      <c r="F185" s="21">
        <f t="shared" si="23"/>
        <v>731496.04079827236</v>
      </c>
      <c r="G185" s="22"/>
      <c r="H185" s="21">
        <f t="shared" si="24"/>
        <v>6039348.0024994602</v>
      </c>
      <c r="I185" s="21">
        <f t="shared" si="25"/>
        <v>0</v>
      </c>
      <c r="J185" s="22"/>
    </row>
    <row r="186" spans="2:10" x14ac:dyDescent="0.3">
      <c r="B186" s="38">
        <f t="shared" si="19"/>
        <v>173</v>
      </c>
      <c r="C186" s="39">
        <f t="shared" si="20"/>
        <v>50934</v>
      </c>
      <c r="D186" s="21">
        <f t="shared" si="21"/>
        <v>778891.94910135644</v>
      </c>
      <c r="E186" s="18">
        <f t="shared" si="22"/>
        <v>42275.43601749622</v>
      </c>
      <c r="F186" s="21">
        <f t="shared" si="23"/>
        <v>736616.51308386028</v>
      </c>
      <c r="G186" s="22"/>
      <c r="H186" s="21">
        <f t="shared" si="24"/>
        <v>5302731.4894156</v>
      </c>
      <c r="I186" s="21">
        <f t="shared" si="25"/>
        <v>0</v>
      </c>
      <c r="J186" s="22"/>
    </row>
    <row r="187" spans="2:10" x14ac:dyDescent="0.3">
      <c r="B187" s="38">
        <f t="shared" si="19"/>
        <v>174</v>
      </c>
      <c r="C187" s="39">
        <f t="shared" si="20"/>
        <v>50964</v>
      </c>
      <c r="D187" s="21">
        <f t="shared" si="21"/>
        <v>778891.94910135644</v>
      </c>
      <c r="E187" s="18">
        <f t="shared" si="22"/>
        <v>37119.120425909197</v>
      </c>
      <c r="F187" s="21">
        <f t="shared" si="23"/>
        <v>741772.82867544726</v>
      </c>
      <c r="G187" s="22"/>
      <c r="H187" s="21">
        <f t="shared" si="24"/>
        <v>4560958.6607401529</v>
      </c>
      <c r="I187" s="21">
        <f t="shared" si="25"/>
        <v>0</v>
      </c>
      <c r="J187" s="22"/>
    </row>
    <row r="188" spans="2:10" x14ac:dyDescent="0.3">
      <c r="B188" s="38">
        <f t="shared" si="19"/>
        <v>175</v>
      </c>
      <c r="C188" s="39">
        <f t="shared" si="20"/>
        <v>50995</v>
      </c>
      <c r="D188" s="21">
        <f t="shared" si="21"/>
        <v>778891.94910135644</v>
      </c>
      <c r="E188" s="18">
        <f t="shared" si="22"/>
        <v>31926.710625181073</v>
      </c>
      <c r="F188" s="21">
        <f t="shared" si="23"/>
        <v>746965.23847617535</v>
      </c>
      <c r="G188" s="22"/>
      <c r="H188" s="21">
        <f t="shared" si="24"/>
        <v>3813993.4222639776</v>
      </c>
      <c r="I188" s="21">
        <f t="shared" si="25"/>
        <v>0</v>
      </c>
      <c r="J188" s="22"/>
    </row>
    <row r="189" spans="2:10" x14ac:dyDescent="0.3">
      <c r="B189" s="38">
        <f t="shared" si="19"/>
        <v>176</v>
      </c>
      <c r="C189" s="39">
        <f t="shared" si="20"/>
        <v>51026</v>
      </c>
      <c r="D189" s="21">
        <f t="shared" si="21"/>
        <v>778891.94910135644</v>
      </c>
      <c r="E189" s="18">
        <f t="shared" si="22"/>
        <v>26697.953955847843</v>
      </c>
      <c r="F189" s="21">
        <f t="shared" si="23"/>
        <v>752193.99514550855</v>
      </c>
      <c r="G189" s="22"/>
      <c r="H189" s="21">
        <f t="shared" si="24"/>
        <v>3061799.427118469</v>
      </c>
      <c r="I189" s="21">
        <f t="shared" si="25"/>
        <v>0</v>
      </c>
      <c r="J189" s="22"/>
    </row>
    <row r="190" spans="2:10" x14ac:dyDescent="0.3">
      <c r="B190" s="38">
        <f t="shared" si="19"/>
        <v>177</v>
      </c>
      <c r="C190" s="39">
        <f t="shared" si="20"/>
        <v>51056</v>
      </c>
      <c r="D190" s="21">
        <f t="shared" si="21"/>
        <v>778891.94910135644</v>
      </c>
      <c r="E190" s="18">
        <f t="shared" si="22"/>
        <v>21432.595989829282</v>
      </c>
      <c r="F190" s="21">
        <f t="shared" si="23"/>
        <v>757459.35311152716</v>
      </c>
      <c r="G190" s="22"/>
      <c r="H190" s="21">
        <f>(H189-F190-G190)</f>
        <v>2304340.0740069421</v>
      </c>
      <c r="I190" s="21">
        <f t="shared" si="25"/>
        <v>0</v>
      </c>
      <c r="J190" s="22"/>
    </row>
    <row r="191" spans="2:10" x14ac:dyDescent="0.3">
      <c r="B191" s="38">
        <f t="shared" si="19"/>
        <v>178</v>
      </c>
      <c r="C191" s="39">
        <f t="shared" si="20"/>
        <v>51087</v>
      </c>
      <c r="D191" s="21">
        <f t="shared" si="21"/>
        <v>778891.94910135644</v>
      </c>
      <c r="E191" s="18">
        <f t="shared" si="22"/>
        <v>16130.380518048594</v>
      </c>
      <c r="F191" s="21">
        <f t="shared" si="23"/>
        <v>762761.56858330779</v>
      </c>
      <c r="G191" s="22"/>
      <c r="H191" s="21">
        <f t="shared" ref="H191:H194" si="26">(H190-F191-G191)</f>
        <v>1541578.5054236343</v>
      </c>
      <c r="I191" s="21">
        <f t="shared" si="25"/>
        <v>0</v>
      </c>
      <c r="J191" s="22"/>
    </row>
    <row r="192" spans="2:10" x14ac:dyDescent="0.3">
      <c r="B192" s="38">
        <f t="shared" si="19"/>
        <v>179</v>
      </c>
      <c r="C192" s="39">
        <f t="shared" si="20"/>
        <v>51117</v>
      </c>
      <c r="D192" s="21">
        <f t="shared" si="21"/>
        <v>778891.94910135644</v>
      </c>
      <c r="E192" s="18">
        <f t="shared" si="22"/>
        <v>10791.04953796544</v>
      </c>
      <c r="F192" s="21">
        <f t="shared" si="23"/>
        <v>768100.89956339099</v>
      </c>
      <c r="G192" s="22"/>
      <c r="H192" s="21">
        <f t="shared" si="26"/>
        <v>773477.60586024332</v>
      </c>
      <c r="I192" s="21">
        <f t="shared" si="25"/>
        <v>0</v>
      </c>
      <c r="J192" s="22"/>
    </row>
    <row r="193" spans="2:10" x14ac:dyDescent="0.3">
      <c r="B193" s="38">
        <f t="shared" si="19"/>
        <v>180</v>
      </c>
      <c r="C193" s="39">
        <f t="shared" si="20"/>
        <v>51148</v>
      </c>
      <c r="D193" s="21">
        <f t="shared" si="21"/>
        <v>778891.94910135644</v>
      </c>
      <c r="E193" s="18">
        <f t="shared" si="22"/>
        <v>5414.3432410217038</v>
      </c>
      <c r="F193" s="21">
        <f t="shared" si="23"/>
        <v>773477.6058603347</v>
      </c>
      <c r="G193" s="22"/>
      <c r="H193" s="21">
        <f t="shared" si="26"/>
        <v>-9.1386027634143829E-8</v>
      </c>
      <c r="I193" s="21">
        <f t="shared" si="25"/>
        <v>0</v>
      </c>
      <c r="J193" s="22"/>
    </row>
    <row r="194" spans="2:10" x14ac:dyDescent="0.3">
      <c r="B194" s="38">
        <f t="shared" si="19"/>
        <v>181</v>
      </c>
      <c r="C194" s="39">
        <f t="shared" si="20"/>
        <v>51179</v>
      </c>
      <c r="D194" s="21">
        <f t="shared" si="21"/>
        <v>778891.94910135644</v>
      </c>
      <c r="E194" s="18">
        <f t="shared" si="22"/>
        <v>-6.3970219343900682E-10</v>
      </c>
      <c r="F194" s="21">
        <f t="shared" si="23"/>
        <v>778891.94910135702</v>
      </c>
      <c r="G194" s="22"/>
      <c r="H194" s="21">
        <f t="shared" si="26"/>
        <v>-778891.94910144841</v>
      </c>
      <c r="I194" s="21">
        <f t="shared" si="25"/>
        <v>0</v>
      </c>
      <c r="J194" s="22"/>
    </row>
    <row r="195" spans="2:10" x14ac:dyDescent="0.3">
      <c r="B195" s="38">
        <f t="shared" si="19"/>
        <v>182</v>
      </c>
      <c r="C195" s="39">
        <f t="shared" si="20"/>
        <v>51208</v>
      </c>
      <c r="D195" s="21">
        <f t="shared" si="21"/>
        <v>778891.94910135644</v>
      </c>
      <c r="E195" s="18">
        <f t="shared" si="22"/>
        <v>-5452.2436437101387</v>
      </c>
      <c r="F195" s="21">
        <f t="shared" si="23"/>
        <v>784344.1927450666</v>
      </c>
      <c r="G195" s="22"/>
      <c r="H195" s="21">
        <f>(H194-F195-G195)</f>
        <v>-1563236.141846515</v>
      </c>
      <c r="I195" s="21">
        <f t="shared" si="25"/>
        <v>0</v>
      </c>
      <c r="J195" s="22"/>
    </row>
    <row r="196" spans="2:10" x14ac:dyDescent="0.3">
      <c r="B196" s="38">
        <f t="shared" si="19"/>
        <v>183</v>
      </c>
      <c r="C196" s="39">
        <f t="shared" si="20"/>
        <v>51239</v>
      </c>
      <c r="D196" s="21">
        <f t="shared" si="21"/>
        <v>778891.94910135644</v>
      </c>
      <c r="E196" s="18">
        <f t="shared" si="22"/>
        <v>-10942.652992925605</v>
      </c>
      <c r="F196" s="21">
        <f t="shared" si="23"/>
        <v>789834.60209428205</v>
      </c>
      <c r="G196" s="22"/>
      <c r="H196" s="21">
        <f t="shared" ref="H196:H238" si="27">(H195-F196-G196)</f>
        <v>-2353070.7439407972</v>
      </c>
      <c r="I196" s="21">
        <f t="shared" si="25"/>
        <v>0</v>
      </c>
      <c r="J196" s="22"/>
    </row>
    <row r="197" spans="2:10" x14ac:dyDescent="0.3">
      <c r="B197" s="38">
        <f t="shared" si="19"/>
        <v>184</v>
      </c>
      <c r="C197" s="39">
        <f t="shared" si="20"/>
        <v>51269</v>
      </c>
      <c r="D197" s="21">
        <f t="shared" si="21"/>
        <v>778891.94910135644</v>
      </c>
      <c r="E197" s="18">
        <f t="shared" si="22"/>
        <v>-16471.49520758558</v>
      </c>
      <c r="F197" s="21">
        <f t="shared" si="23"/>
        <v>795363.44430894207</v>
      </c>
      <c r="G197" s="22"/>
      <c r="H197" s="21">
        <f t="shared" si="27"/>
        <v>-3148434.1882497394</v>
      </c>
      <c r="I197" s="21">
        <f t="shared" si="25"/>
        <v>0</v>
      </c>
      <c r="J197" s="22"/>
    </row>
    <row r="198" spans="2:10" x14ac:dyDescent="0.3">
      <c r="B198" s="38">
        <f t="shared" si="19"/>
        <v>185</v>
      </c>
      <c r="C198" s="39">
        <f t="shared" si="20"/>
        <v>51300</v>
      </c>
      <c r="D198" s="21">
        <f t="shared" si="21"/>
        <v>778891.94910135644</v>
      </c>
      <c r="E198" s="18">
        <f t="shared" si="22"/>
        <v>-22039.039317748175</v>
      </c>
      <c r="F198" s="21">
        <f t="shared" si="23"/>
        <v>800930.9884191046</v>
      </c>
      <c r="G198" s="22"/>
      <c r="H198" s="21">
        <f t="shared" si="27"/>
        <v>-3949365.1766688442</v>
      </c>
      <c r="I198" s="21">
        <f t="shared" si="25"/>
        <v>0</v>
      </c>
      <c r="J198" s="22"/>
    </row>
    <row r="199" spans="2:10" x14ac:dyDescent="0.3">
      <c r="B199" s="38">
        <f t="shared" si="19"/>
        <v>186</v>
      </c>
      <c r="C199" s="39">
        <f t="shared" si="20"/>
        <v>51330</v>
      </c>
      <c r="D199" s="21">
        <f t="shared" si="21"/>
        <v>778891.94910135644</v>
      </c>
      <c r="E199" s="18">
        <f t="shared" si="22"/>
        <v>-27645.55623668191</v>
      </c>
      <c r="F199" s="21">
        <f t="shared" si="23"/>
        <v>806537.50533803832</v>
      </c>
      <c r="G199" s="22"/>
      <c r="H199" s="21">
        <f t="shared" si="27"/>
        <v>-4755902.6820068825</v>
      </c>
      <c r="I199" s="21">
        <f t="shared" si="25"/>
        <v>0</v>
      </c>
      <c r="J199" s="22"/>
    </row>
    <row r="200" spans="2:10" x14ac:dyDescent="0.3">
      <c r="B200" s="38">
        <f t="shared" si="19"/>
        <v>187</v>
      </c>
      <c r="C200" s="39">
        <f t="shared" si="20"/>
        <v>51361</v>
      </c>
      <c r="D200" s="21">
        <f t="shared" si="21"/>
        <v>778891.94910135644</v>
      </c>
      <c r="E200" s="18">
        <f t="shared" si="22"/>
        <v>-33291.318774048181</v>
      </c>
      <c r="F200" s="21">
        <f t="shared" si="23"/>
        <v>812183.26787540456</v>
      </c>
      <c r="G200" s="22"/>
      <c r="H200" s="21">
        <f t="shared" si="27"/>
        <v>-5568085.9498822875</v>
      </c>
      <c r="I200" s="21">
        <f t="shared" si="25"/>
        <v>0</v>
      </c>
      <c r="J200" s="22"/>
    </row>
    <row r="201" spans="2:10" x14ac:dyDescent="0.3">
      <c r="B201" s="38">
        <f t="shared" si="19"/>
        <v>188</v>
      </c>
      <c r="C201" s="39">
        <f t="shared" si="20"/>
        <v>51392</v>
      </c>
      <c r="D201" s="21">
        <f t="shared" si="21"/>
        <v>778891.94910135644</v>
      </c>
      <c r="E201" s="18">
        <f t="shared" si="22"/>
        <v>-38976.601649176017</v>
      </c>
      <c r="F201" s="21">
        <f t="shared" si="23"/>
        <v>817868.55075053242</v>
      </c>
      <c r="G201" s="22"/>
      <c r="H201" s="21">
        <f t="shared" si="27"/>
        <v>-6385954.5006328197</v>
      </c>
      <c r="I201" s="21">
        <f t="shared" si="25"/>
        <v>0</v>
      </c>
      <c r="J201" s="22"/>
    </row>
    <row r="202" spans="2:10" x14ac:dyDescent="0.3">
      <c r="B202" s="38">
        <f t="shared" si="19"/>
        <v>189</v>
      </c>
      <c r="C202" s="39">
        <f t="shared" si="20"/>
        <v>51422</v>
      </c>
      <c r="D202" s="21">
        <f t="shared" si="21"/>
        <v>778891.94910135644</v>
      </c>
      <c r="E202" s="18">
        <f t="shared" si="22"/>
        <v>-44701.68150442974</v>
      </c>
      <c r="F202" s="21">
        <f t="shared" si="23"/>
        <v>823593.63060578622</v>
      </c>
      <c r="G202" s="22"/>
      <c r="H202" s="21">
        <f t="shared" si="27"/>
        <v>-7209548.1312386058</v>
      </c>
      <c r="I202" s="21">
        <f t="shared" si="25"/>
        <v>0</v>
      </c>
      <c r="J202" s="22"/>
    </row>
    <row r="203" spans="2:10" x14ac:dyDescent="0.3">
      <c r="B203" s="38">
        <f t="shared" si="19"/>
        <v>190</v>
      </c>
      <c r="C203" s="39">
        <f t="shared" si="20"/>
        <v>51453</v>
      </c>
      <c r="D203" s="21">
        <f t="shared" si="21"/>
        <v>778891.94910135644</v>
      </c>
      <c r="E203" s="18">
        <f t="shared" si="22"/>
        <v>-50466.83691867024</v>
      </c>
      <c r="F203" s="21">
        <f t="shared" si="23"/>
        <v>829358.78602002666</v>
      </c>
      <c r="G203" s="22"/>
      <c r="H203" s="21">
        <f t="shared" si="27"/>
        <v>-8038906.9172586324</v>
      </c>
      <c r="I203" s="21">
        <f t="shared" si="25"/>
        <v>0</v>
      </c>
      <c r="J203" s="22"/>
    </row>
    <row r="204" spans="2:10" x14ac:dyDescent="0.3">
      <c r="B204" s="38">
        <f t="shared" si="19"/>
        <v>191</v>
      </c>
      <c r="C204" s="39">
        <f t="shared" si="20"/>
        <v>51483</v>
      </c>
      <c r="D204" s="21">
        <f t="shared" si="21"/>
        <v>778891.94910135644</v>
      </c>
      <c r="E204" s="18">
        <f t="shared" si="22"/>
        <v>-56272.348420810427</v>
      </c>
      <c r="F204" s="21">
        <f t="shared" si="23"/>
        <v>835164.29752216686</v>
      </c>
      <c r="G204" s="22"/>
      <c r="H204" s="21">
        <f t="shared" si="27"/>
        <v>-8874071.2147808</v>
      </c>
      <c r="I204" s="21">
        <f t="shared" si="25"/>
        <v>0</v>
      </c>
      <c r="J204" s="22"/>
    </row>
    <row r="205" spans="2:10" x14ac:dyDescent="0.3">
      <c r="B205" s="38">
        <f t="shared" si="19"/>
        <v>192</v>
      </c>
      <c r="C205" s="39">
        <f t="shared" si="20"/>
        <v>51514</v>
      </c>
      <c r="D205" s="21">
        <f t="shared" si="21"/>
        <v>778891.94910135644</v>
      </c>
      <c r="E205" s="18">
        <f t="shared" si="22"/>
        <v>-62118.498503465598</v>
      </c>
      <c r="F205" s="21">
        <f t="shared" si="23"/>
        <v>841010.44760482199</v>
      </c>
      <c r="G205" s="22"/>
      <c r="H205" s="21">
        <f t="shared" si="27"/>
        <v>-9715081.662385622</v>
      </c>
      <c r="I205" s="21">
        <f t="shared" si="25"/>
        <v>0</v>
      </c>
      <c r="J205" s="22"/>
    </row>
    <row r="206" spans="2:10" x14ac:dyDescent="0.3">
      <c r="B206" s="38">
        <f t="shared" si="19"/>
        <v>193</v>
      </c>
      <c r="C206" s="39">
        <f t="shared" si="20"/>
        <v>51545</v>
      </c>
      <c r="D206" s="21">
        <f t="shared" si="21"/>
        <v>778891.94910135644</v>
      </c>
      <c r="E206" s="18">
        <f t="shared" si="22"/>
        <v>-68005.571636699358</v>
      </c>
      <c r="F206" s="21">
        <f t="shared" si="23"/>
        <v>846897.52073805581</v>
      </c>
      <c r="G206" s="22"/>
      <c r="H206" s="21">
        <f t="shared" si="27"/>
        <v>-10561979.183123678</v>
      </c>
      <c r="I206" s="21">
        <f t="shared" si="25"/>
        <v>0</v>
      </c>
      <c r="J206" s="22"/>
    </row>
    <row r="207" spans="2:10" x14ac:dyDescent="0.3">
      <c r="B207" s="38">
        <f t="shared" si="19"/>
        <v>194</v>
      </c>
      <c r="C207" s="39">
        <f t="shared" si="20"/>
        <v>51574</v>
      </c>
      <c r="D207" s="21">
        <f t="shared" si="21"/>
        <v>778891.94910135644</v>
      </c>
      <c r="E207" s="18">
        <f t="shared" si="22"/>
        <v>-73933.854281865744</v>
      </c>
      <c r="F207" s="21">
        <f t="shared" si="23"/>
        <v>852825.8033832222</v>
      </c>
      <c r="G207" s="22"/>
      <c r="H207" s="21">
        <f t="shared" si="27"/>
        <v>-11414804.9865069</v>
      </c>
      <c r="I207" s="21">
        <f t="shared" si="25"/>
        <v>0</v>
      </c>
      <c r="J207" s="22"/>
    </row>
    <row r="208" spans="2:10" x14ac:dyDescent="0.3">
      <c r="B208" s="38">
        <f t="shared" si="19"/>
        <v>195</v>
      </c>
      <c r="C208" s="39">
        <f t="shared" si="20"/>
        <v>51605</v>
      </c>
      <c r="D208" s="21">
        <f t="shared" si="21"/>
        <v>778891.94910135644</v>
      </c>
      <c r="E208" s="18">
        <f t="shared" si="22"/>
        <v>-79903.634905548301</v>
      </c>
      <c r="F208" s="21">
        <f t="shared" si="23"/>
        <v>858795.58400690474</v>
      </c>
      <c r="G208" s="22"/>
      <c r="H208" s="21">
        <f t="shared" si="27"/>
        <v>-12273600.570513805</v>
      </c>
      <c r="I208" s="21">
        <f t="shared" si="25"/>
        <v>0</v>
      </c>
      <c r="J208" s="22"/>
    </row>
    <row r="209" spans="2:10" x14ac:dyDescent="0.3">
      <c r="B209" s="38">
        <f t="shared" ref="B209:B238" si="28">(B208+1)</f>
        <v>196</v>
      </c>
      <c r="C209" s="39">
        <f t="shared" si="20"/>
        <v>51635</v>
      </c>
      <c r="D209" s="21">
        <f t="shared" si="21"/>
        <v>778891.94910135644</v>
      </c>
      <c r="E209" s="18">
        <f t="shared" si="22"/>
        <v>-85915.203993596646</v>
      </c>
      <c r="F209" s="21">
        <f t="shared" si="23"/>
        <v>864807.15309495304</v>
      </c>
      <c r="G209" s="22"/>
      <c r="H209" s="21">
        <f t="shared" si="27"/>
        <v>-13138407.723608758</v>
      </c>
      <c r="I209" s="21">
        <f t="shared" si="25"/>
        <v>0</v>
      </c>
      <c r="J209" s="22"/>
    </row>
    <row r="210" spans="2:10" x14ac:dyDescent="0.3">
      <c r="B210" s="38">
        <f t="shared" si="28"/>
        <v>197</v>
      </c>
      <c r="C210" s="39">
        <f t="shared" si="20"/>
        <v>51666</v>
      </c>
      <c r="D210" s="21">
        <f t="shared" si="21"/>
        <v>778891.94910135644</v>
      </c>
      <c r="E210" s="18">
        <f t="shared" si="22"/>
        <v>-91968.854065261316</v>
      </c>
      <c r="F210" s="21">
        <f t="shared" si="23"/>
        <v>870860.80316661776</v>
      </c>
      <c r="G210" s="22"/>
      <c r="H210" s="21">
        <f t="shared" si="27"/>
        <v>-14009268.526775377</v>
      </c>
      <c r="I210" s="21">
        <f t="shared" si="25"/>
        <v>0</v>
      </c>
      <c r="J210" s="22"/>
    </row>
    <row r="211" spans="2:10" x14ac:dyDescent="0.3">
      <c r="B211" s="38">
        <f t="shared" si="28"/>
        <v>198</v>
      </c>
      <c r="C211" s="39">
        <f t="shared" si="20"/>
        <v>51696</v>
      </c>
      <c r="D211" s="21">
        <f t="shared" si="21"/>
        <v>778891.94910135644</v>
      </c>
      <c r="E211" s="18">
        <f t="shared" si="22"/>
        <v>-98064.879687427645</v>
      </c>
      <c r="F211" s="21">
        <f t="shared" si="23"/>
        <v>876956.8287887841</v>
      </c>
      <c r="G211" s="22"/>
      <c r="H211" s="21">
        <f t="shared" si="27"/>
        <v>-14886225.35556416</v>
      </c>
      <c r="I211" s="21">
        <f t="shared" si="25"/>
        <v>0</v>
      </c>
      <c r="J211" s="22"/>
    </row>
    <row r="212" spans="2:10" x14ac:dyDescent="0.3">
      <c r="B212" s="38">
        <f t="shared" si="28"/>
        <v>199</v>
      </c>
      <c r="C212" s="39">
        <f t="shared" ref="C212:C238" si="29">IF(MONTH(C211)=1,(C211+31),IF(MONTH(C211)=2,(C211+29),IF(MONTH(C211)=3,(C211+31),IF(MONTH(C211)=5,(C211+31),IF(MONTH(C211)=7,(C211+31),IF(MONTH(C211)=8,(C211+31),IF(MONTH(C211)=10,(C211+31),IF(MONTH(C211)=12,(C211+31),(C211+30)))))))))</f>
        <v>51727</v>
      </c>
      <c r="D212" s="21">
        <f t="shared" si="21"/>
        <v>778891.94910135644</v>
      </c>
      <c r="E212" s="18">
        <f t="shared" si="22"/>
        <v>-104203.57748894913</v>
      </c>
      <c r="F212" s="21">
        <f t="shared" si="23"/>
        <v>883095.52659030561</v>
      </c>
      <c r="G212" s="22"/>
      <c r="H212" s="21">
        <f t="shared" si="27"/>
        <v>-15769320.882154467</v>
      </c>
      <c r="I212" s="21">
        <f t="shared" si="25"/>
        <v>0</v>
      </c>
      <c r="J212" s="22"/>
    </row>
    <row r="213" spans="2:10" x14ac:dyDescent="0.3">
      <c r="B213" s="38">
        <f t="shared" si="28"/>
        <v>200</v>
      </c>
      <c r="C213" s="39">
        <f t="shared" si="29"/>
        <v>51758</v>
      </c>
      <c r="D213" s="21">
        <f t="shared" si="21"/>
        <v>778891.94910135644</v>
      </c>
      <c r="E213" s="18">
        <f t="shared" si="22"/>
        <v>-110385.24617508127</v>
      </c>
      <c r="F213" s="21">
        <f t="shared" si="23"/>
        <v>889277.19527643768</v>
      </c>
      <c r="G213" s="22"/>
      <c r="H213" s="21">
        <f t="shared" si="27"/>
        <v>-16658598.077430904</v>
      </c>
      <c r="I213" s="21">
        <f t="shared" si="25"/>
        <v>0</v>
      </c>
      <c r="J213" s="22"/>
    </row>
    <row r="214" spans="2:10" x14ac:dyDescent="0.3">
      <c r="B214" s="38">
        <f t="shared" si="28"/>
        <v>201</v>
      </c>
      <c r="C214" s="39">
        <f t="shared" si="29"/>
        <v>51788</v>
      </c>
      <c r="D214" s="21">
        <f t="shared" si="21"/>
        <v>778891.94910135644</v>
      </c>
      <c r="E214" s="18">
        <f t="shared" si="22"/>
        <v>-116610.18654201632</v>
      </c>
      <c r="F214" s="21">
        <f t="shared" si="23"/>
        <v>895502.13564337278</v>
      </c>
      <c r="G214" s="22"/>
      <c r="H214" s="21">
        <f t="shared" si="27"/>
        <v>-17554100.213074278</v>
      </c>
      <c r="I214" s="21">
        <f t="shared" si="25"/>
        <v>0</v>
      </c>
      <c r="J214" s="22"/>
    </row>
    <row r="215" spans="2:10" x14ac:dyDescent="0.3">
      <c r="B215" s="38">
        <f t="shared" si="28"/>
        <v>202</v>
      </c>
      <c r="C215" s="39">
        <f t="shared" si="29"/>
        <v>51819</v>
      </c>
      <c r="D215" s="21">
        <f t="shared" si="21"/>
        <v>778891.94910135644</v>
      </c>
      <c r="E215" s="18">
        <f t="shared" si="22"/>
        <v>-122878.70149151995</v>
      </c>
      <c r="F215" s="21">
        <f t="shared" si="23"/>
        <v>901770.65059287637</v>
      </c>
      <c r="G215" s="22"/>
      <c r="H215" s="21">
        <f t="shared" si="27"/>
        <v>-18455870.863667153</v>
      </c>
      <c r="I215" s="21">
        <f t="shared" si="25"/>
        <v>0</v>
      </c>
      <c r="J215" s="22"/>
    </row>
    <row r="216" spans="2:10" x14ac:dyDescent="0.3">
      <c r="B216" s="38">
        <f t="shared" si="28"/>
        <v>203</v>
      </c>
      <c r="C216" s="39">
        <f t="shared" si="29"/>
        <v>51849</v>
      </c>
      <c r="D216" s="21">
        <f t="shared" si="21"/>
        <v>778891.94910135644</v>
      </c>
      <c r="E216" s="18">
        <f t="shared" si="22"/>
        <v>-129191.09604567007</v>
      </c>
      <c r="F216" s="21">
        <f t="shared" si="23"/>
        <v>908083.04514702654</v>
      </c>
      <c r="G216" s="22"/>
      <c r="H216" s="21">
        <f t="shared" si="27"/>
        <v>-19363953.908814181</v>
      </c>
      <c r="I216" s="21">
        <f t="shared" si="25"/>
        <v>0</v>
      </c>
      <c r="J216" s="22"/>
    </row>
    <row r="217" spans="2:10" x14ac:dyDescent="0.3">
      <c r="B217" s="38">
        <f t="shared" si="28"/>
        <v>204</v>
      </c>
      <c r="C217" s="39">
        <f t="shared" si="29"/>
        <v>51880</v>
      </c>
      <c r="D217" s="21">
        <f t="shared" si="21"/>
        <v>778891.94910135644</v>
      </c>
      <c r="E217" s="18">
        <f t="shared" si="22"/>
        <v>-135547.67736169926</v>
      </c>
      <c r="F217" s="21">
        <f t="shared" si="23"/>
        <v>914439.62646305573</v>
      </c>
      <c r="G217" s="22"/>
      <c r="H217" s="21">
        <f t="shared" si="27"/>
        <v>-20278393.535277236</v>
      </c>
      <c r="I217" s="21">
        <f t="shared" si="25"/>
        <v>0</v>
      </c>
      <c r="J217" s="22"/>
    </row>
    <row r="218" spans="2:10" x14ac:dyDescent="0.3">
      <c r="B218" s="38">
        <f t="shared" si="28"/>
        <v>205</v>
      </c>
      <c r="C218" s="39">
        <f t="shared" si="29"/>
        <v>51911</v>
      </c>
      <c r="D218" s="21">
        <f t="shared" si="21"/>
        <v>778891.94910135644</v>
      </c>
      <c r="E218" s="18">
        <f t="shared" si="22"/>
        <v>-141948.75474694066</v>
      </c>
      <c r="F218" s="21">
        <f t="shared" si="23"/>
        <v>920840.70384829713</v>
      </c>
      <c r="G218" s="22"/>
      <c r="H218" s="21">
        <f t="shared" si="27"/>
        <v>-21199234.239125535</v>
      </c>
      <c r="I218" s="21">
        <f t="shared" si="25"/>
        <v>0</v>
      </c>
      <c r="J218" s="22"/>
    </row>
    <row r="219" spans="2:10" x14ac:dyDescent="0.3">
      <c r="B219" s="38">
        <f t="shared" si="28"/>
        <v>206</v>
      </c>
      <c r="C219" s="39">
        <f t="shared" si="29"/>
        <v>51940</v>
      </c>
      <c r="D219" s="21">
        <f t="shared" si="21"/>
        <v>778891.94910135644</v>
      </c>
      <c r="E219" s="18">
        <f t="shared" si="22"/>
        <v>-148394.63967387876</v>
      </c>
      <c r="F219" s="21">
        <f t="shared" si="23"/>
        <v>927286.58877523523</v>
      </c>
      <c r="G219" s="22"/>
      <c r="H219" s="21">
        <f t="shared" si="27"/>
        <v>-22126520.827900771</v>
      </c>
      <c r="I219" s="21">
        <f t="shared" si="25"/>
        <v>0</v>
      </c>
      <c r="J219" s="22"/>
    </row>
    <row r="220" spans="2:10" x14ac:dyDescent="0.3">
      <c r="B220" s="38">
        <f t="shared" si="28"/>
        <v>207</v>
      </c>
      <c r="C220" s="39">
        <f t="shared" si="29"/>
        <v>51971</v>
      </c>
      <c r="D220" s="21">
        <f t="shared" si="21"/>
        <v>778891.94910135644</v>
      </c>
      <c r="E220" s="18">
        <f t="shared" si="22"/>
        <v>-154885.64579530541</v>
      </c>
      <c r="F220" s="21">
        <f t="shared" si="23"/>
        <v>933777.59489666182</v>
      </c>
      <c r="G220" s="22"/>
      <c r="H220" s="21">
        <f t="shared" si="27"/>
        <v>-23060298.422797434</v>
      </c>
      <c r="I220" s="21">
        <f t="shared" si="25"/>
        <v>0</v>
      </c>
      <c r="J220" s="22"/>
    </row>
    <row r="221" spans="2:10" x14ac:dyDescent="0.3">
      <c r="B221" s="38">
        <f t="shared" si="28"/>
        <v>208</v>
      </c>
      <c r="C221" s="39">
        <f t="shared" si="29"/>
        <v>52001</v>
      </c>
      <c r="D221" s="21">
        <f t="shared" si="21"/>
        <v>778891.94910135644</v>
      </c>
      <c r="E221" s="18">
        <f t="shared" si="22"/>
        <v>-161422.08895958203</v>
      </c>
      <c r="F221" s="21">
        <f t="shared" si="23"/>
        <v>940314.03806093847</v>
      </c>
      <c r="G221" s="22"/>
      <c r="H221" s="21">
        <f t="shared" si="27"/>
        <v>-24000612.460858371</v>
      </c>
      <c r="I221" s="21">
        <f t="shared" si="25"/>
        <v>0</v>
      </c>
      <c r="J221" s="22"/>
    </row>
    <row r="222" spans="2:10" x14ac:dyDescent="0.3">
      <c r="B222" s="38">
        <f t="shared" si="28"/>
        <v>209</v>
      </c>
      <c r="C222" s="39">
        <f t="shared" si="29"/>
        <v>52032</v>
      </c>
      <c r="D222" s="21">
        <f t="shared" si="21"/>
        <v>778891.94910135644</v>
      </c>
      <c r="E222" s="18">
        <f t="shared" si="22"/>
        <v>-168004.2872260086</v>
      </c>
      <c r="F222" s="21">
        <f t="shared" si="23"/>
        <v>946896.23632736504</v>
      </c>
      <c r="G222" s="22"/>
      <c r="H222" s="21">
        <f t="shared" si="27"/>
        <v>-24947508.697185736</v>
      </c>
      <c r="I222" s="21">
        <f t="shared" si="25"/>
        <v>0</v>
      </c>
      <c r="J222" s="22"/>
    </row>
    <row r="223" spans="2:10" x14ac:dyDescent="0.3">
      <c r="B223" s="38">
        <f t="shared" si="28"/>
        <v>210</v>
      </c>
      <c r="C223" s="39">
        <f t="shared" si="29"/>
        <v>52062</v>
      </c>
      <c r="D223" s="21">
        <f t="shared" si="21"/>
        <v>778891.94910135644</v>
      </c>
      <c r="E223" s="18">
        <f t="shared" si="22"/>
        <v>-174632.56088030015</v>
      </c>
      <c r="F223" s="21">
        <f t="shared" si="23"/>
        <v>953524.50998165656</v>
      </c>
      <c r="G223" s="22"/>
      <c r="H223" s="21">
        <f t="shared" si="27"/>
        <v>-25901033.207167394</v>
      </c>
      <c r="I223" s="21">
        <f t="shared" si="25"/>
        <v>0</v>
      </c>
      <c r="J223" s="22"/>
    </row>
    <row r="224" spans="2:10" x14ac:dyDescent="0.3">
      <c r="B224" s="38">
        <f t="shared" si="28"/>
        <v>211</v>
      </c>
      <c r="C224" s="39">
        <f t="shared" si="29"/>
        <v>52093</v>
      </c>
      <c r="D224" s="21">
        <f t="shared" si="21"/>
        <v>778891.94910135644</v>
      </c>
      <c r="E224" s="18">
        <f t="shared" si="22"/>
        <v>-181307.23245017175</v>
      </c>
      <c r="F224" s="21">
        <f t="shared" si="23"/>
        <v>960199.18155152816</v>
      </c>
      <c r="G224" s="22"/>
      <c r="H224" s="21">
        <f t="shared" si="27"/>
        <v>-26861232.388718922</v>
      </c>
      <c r="I224" s="21">
        <f t="shared" si="25"/>
        <v>0</v>
      </c>
      <c r="J224" s="22"/>
    </row>
    <row r="225" spans="2:10" x14ac:dyDescent="0.3">
      <c r="B225" s="38">
        <f t="shared" si="28"/>
        <v>212</v>
      </c>
      <c r="C225" s="39">
        <f t="shared" si="29"/>
        <v>52124</v>
      </c>
      <c r="D225" s="21">
        <f t="shared" ref="D225:D238" si="30">IF($C$5=1,(E225+F225),IF($C$5=5,(E225+F225),($R$6)*-1))</f>
        <v>778891.94910135644</v>
      </c>
      <c r="E225" s="18">
        <f t="shared" ref="E225:E238" si="31">(H224*$C$7)</f>
        <v>-188028.62672103246</v>
      </c>
      <c r="F225" s="21">
        <f t="shared" ref="F225:F238" si="32">IF($C$5=1,(($C$6-SUM($G$14:$G$133))/$C$8),IF($C$5=5,(($C$6-SUM($G$14:$G$133))/$C$8),(D225-E225)))</f>
        <v>966920.57582238887</v>
      </c>
      <c r="G225" s="22"/>
      <c r="H225" s="21">
        <f t="shared" si="27"/>
        <v>-27828152.964541312</v>
      </c>
      <c r="I225" s="21">
        <f t="shared" ref="I225:I238" si="33">(G225*(1/(1+$C$7)^B225))</f>
        <v>0</v>
      </c>
      <c r="J225" s="22"/>
    </row>
    <row r="226" spans="2:10" x14ac:dyDescent="0.3">
      <c r="B226" s="38">
        <f t="shared" si="28"/>
        <v>213</v>
      </c>
      <c r="C226" s="39">
        <f t="shared" si="29"/>
        <v>52154</v>
      </c>
      <c r="D226" s="21">
        <f t="shared" si="30"/>
        <v>778891.94910135644</v>
      </c>
      <c r="E226" s="18">
        <f t="shared" si="31"/>
        <v>-194797.0707517892</v>
      </c>
      <c r="F226" s="21">
        <f t="shared" si="32"/>
        <v>973689.01985314558</v>
      </c>
      <c r="G226" s="22"/>
      <c r="H226" s="21">
        <f t="shared" si="27"/>
        <v>-28801841.984394457</v>
      </c>
      <c r="I226" s="21">
        <f t="shared" si="33"/>
        <v>0</v>
      </c>
      <c r="J226" s="22"/>
    </row>
    <row r="227" spans="2:10" x14ac:dyDescent="0.3">
      <c r="B227" s="38">
        <f t="shared" si="28"/>
        <v>214</v>
      </c>
      <c r="C227" s="39">
        <f t="shared" si="29"/>
        <v>52185</v>
      </c>
      <c r="D227" s="21">
        <f t="shared" si="30"/>
        <v>778891.94910135644</v>
      </c>
      <c r="E227" s="18">
        <f t="shared" si="31"/>
        <v>-201612.89389076122</v>
      </c>
      <c r="F227" s="21">
        <f t="shared" si="32"/>
        <v>980504.84299211763</v>
      </c>
      <c r="G227" s="22"/>
      <c r="H227" s="21">
        <f t="shared" si="27"/>
        <v>-29782346.827386573</v>
      </c>
      <c r="I227" s="21">
        <f t="shared" si="33"/>
        <v>0</v>
      </c>
      <c r="J227" s="22"/>
    </row>
    <row r="228" spans="2:10" x14ac:dyDescent="0.3">
      <c r="B228" s="38">
        <f t="shared" si="28"/>
        <v>215</v>
      </c>
      <c r="C228" s="39">
        <f t="shared" si="29"/>
        <v>52215</v>
      </c>
      <c r="D228" s="21">
        <f t="shared" si="30"/>
        <v>778891.94910135644</v>
      </c>
      <c r="E228" s="18">
        <f t="shared" si="31"/>
        <v>-208476.42779170602</v>
      </c>
      <c r="F228" s="21">
        <f t="shared" si="32"/>
        <v>987368.37689306249</v>
      </c>
      <c r="G228" s="22"/>
      <c r="H228" s="21">
        <f t="shared" si="27"/>
        <v>-30769715.204279635</v>
      </c>
      <c r="I228" s="21">
        <f t="shared" si="33"/>
        <v>0</v>
      </c>
      <c r="J228" s="22"/>
    </row>
    <row r="229" spans="2:10" x14ac:dyDescent="0.3">
      <c r="B229" s="38">
        <f t="shared" si="28"/>
        <v>216</v>
      </c>
      <c r="C229" s="39">
        <f t="shared" si="29"/>
        <v>52246</v>
      </c>
      <c r="D229" s="21">
        <f t="shared" si="30"/>
        <v>778891.94910135644</v>
      </c>
      <c r="E229" s="18">
        <f t="shared" si="31"/>
        <v>-215388.00642995746</v>
      </c>
      <c r="F229" s="21">
        <f t="shared" si="32"/>
        <v>994279.9555313139</v>
      </c>
      <c r="G229" s="22"/>
      <c r="H229" s="21">
        <f t="shared" si="27"/>
        <v>-31763995.159810949</v>
      </c>
      <c r="I229" s="21">
        <f t="shared" si="33"/>
        <v>0</v>
      </c>
      <c r="J229" s="22"/>
    </row>
    <row r="230" spans="2:10" x14ac:dyDescent="0.3">
      <c r="B230" s="38">
        <f t="shared" si="28"/>
        <v>217</v>
      </c>
      <c r="C230" s="39">
        <f t="shared" si="29"/>
        <v>52277</v>
      </c>
      <c r="D230" s="21">
        <f t="shared" si="30"/>
        <v>778891.94910135644</v>
      </c>
      <c r="E230" s="18">
        <f t="shared" si="31"/>
        <v>-222347.96611867665</v>
      </c>
      <c r="F230" s="21">
        <f t="shared" si="32"/>
        <v>1001239.9152200331</v>
      </c>
      <c r="G230" s="22"/>
      <c r="H230" s="21">
        <f t="shared" si="27"/>
        <v>-32765235.075030982</v>
      </c>
      <c r="I230" s="21">
        <f t="shared" si="33"/>
        <v>0</v>
      </c>
      <c r="J230" s="22"/>
    </row>
    <row r="231" spans="2:10" x14ac:dyDescent="0.3">
      <c r="B231" s="38">
        <f t="shared" si="28"/>
        <v>218</v>
      </c>
      <c r="C231" s="39">
        <f t="shared" si="29"/>
        <v>52306</v>
      </c>
      <c r="D231" s="21">
        <f t="shared" si="30"/>
        <v>778891.94910135644</v>
      </c>
      <c r="E231" s="18">
        <f t="shared" si="31"/>
        <v>-229356.64552521688</v>
      </c>
      <c r="F231" s="21">
        <f t="shared" si="32"/>
        <v>1008248.5946265734</v>
      </c>
      <c r="G231" s="22"/>
      <c r="H231" s="21">
        <f t="shared" si="27"/>
        <v>-33773483.669657558</v>
      </c>
      <c r="I231" s="21">
        <f t="shared" si="33"/>
        <v>0</v>
      </c>
      <c r="J231" s="22"/>
    </row>
    <row r="232" spans="2:10" x14ac:dyDescent="0.3">
      <c r="B232" s="38">
        <f t="shared" si="28"/>
        <v>219</v>
      </c>
      <c r="C232" s="39">
        <f t="shared" si="29"/>
        <v>52337</v>
      </c>
      <c r="D232" s="21">
        <f t="shared" si="30"/>
        <v>778891.94910135644</v>
      </c>
      <c r="E232" s="18">
        <f t="shared" si="31"/>
        <v>-236414.38568760292</v>
      </c>
      <c r="F232" s="21">
        <f t="shared" si="32"/>
        <v>1015306.3347889594</v>
      </c>
      <c r="G232" s="22"/>
      <c r="H232" s="21">
        <f t="shared" si="27"/>
        <v>-34788790.004446514</v>
      </c>
      <c r="I232" s="21">
        <f t="shared" si="33"/>
        <v>0</v>
      </c>
      <c r="J232" s="22"/>
    </row>
    <row r="233" spans="2:10" x14ac:dyDescent="0.3">
      <c r="B233" s="38">
        <f t="shared" si="28"/>
        <v>220</v>
      </c>
      <c r="C233" s="39">
        <f t="shared" si="29"/>
        <v>52367</v>
      </c>
      <c r="D233" s="21">
        <f t="shared" si="30"/>
        <v>778891.94910135644</v>
      </c>
      <c r="E233" s="18">
        <f t="shared" si="31"/>
        <v>-243521.53003112561</v>
      </c>
      <c r="F233" s="21">
        <f t="shared" si="32"/>
        <v>1022413.4791324821</v>
      </c>
      <c r="G233" s="22"/>
      <c r="H233" s="21">
        <f t="shared" si="27"/>
        <v>-35811203.483578995</v>
      </c>
      <c r="I233" s="21">
        <f t="shared" si="33"/>
        <v>0</v>
      </c>
      <c r="J233" s="22"/>
    </row>
    <row r="234" spans="2:10" x14ac:dyDescent="0.3">
      <c r="B234" s="38">
        <f t="shared" si="28"/>
        <v>221</v>
      </c>
      <c r="C234" s="39">
        <f t="shared" si="29"/>
        <v>52398</v>
      </c>
      <c r="D234" s="21">
        <f t="shared" si="30"/>
        <v>778891.94910135644</v>
      </c>
      <c r="E234" s="18">
        <f t="shared" si="31"/>
        <v>-250678.42438505296</v>
      </c>
      <c r="F234" s="21">
        <f t="shared" si="32"/>
        <v>1029570.3734864094</v>
      </c>
      <c r="G234" s="22"/>
      <c r="H234" s="21">
        <f t="shared" si="27"/>
        <v>-36840773.857065402</v>
      </c>
      <c r="I234" s="21">
        <f t="shared" si="33"/>
        <v>0</v>
      </c>
      <c r="J234" s="22"/>
    </row>
    <row r="235" spans="2:10" x14ac:dyDescent="0.3">
      <c r="B235" s="38">
        <f t="shared" si="28"/>
        <v>222</v>
      </c>
      <c r="C235" s="39">
        <f t="shared" si="29"/>
        <v>52428</v>
      </c>
      <c r="D235" s="21">
        <f t="shared" si="30"/>
        <v>778891.94910135644</v>
      </c>
      <c r="E235" s="18">
        <f t="shared" si="31"/>
        <v>-257885.41699945781</v>
      </c>
      <c r="F235" s="21">
        <f t="shared" si="32"/>
        <v>1036777.3661008142</v>
      </c>
      <c r="G235" s="22"/>
      <c r="H235" s="21">
        <f t="shared" si="27"/>
        <v>-37877551.223166212</v>
      </c>
      <c r="I235" s="21">
        <f t="shared" si="33"/>
        <v>0</v>
      </c>
      <c r="J235" s="22"/>
    </row>
    <row r="236" spans="2:10" x14ac:dyDescent="0.3">
      <c r="B236" s="38">
        <f t="shared" si="28"/>
        <v>223</v>
      </c>
      <c r="C236" s="39">
        <f t="shared" si="29"/>
        <v>52459</v>
      </c>
      <c r="D236" s="21">
        <f t="shared" si="30"/>
        <v>778891.94910135644</v>
      </c>
      <c r="E236" s="18">
        <f t="shared" si="31"/>
        <v>-265142.85856216348</v>
      </c>
      <c r="F236" s="21">
        <f t="shared" si="32"/>
        <v>1044034.8076635199</v>
      </c>
      <c r="G236" s="22"/>
      <c r="H236" s="21">
        <f t="shared" si="27"/>
        <v>-38921586.030829735</v>
      </c>
      <c r="I236" s="21">
        <f t="shared" si="33"/>
        <v>0</v>
      </c>
      <c r="J236" s="22"/>
    </row>
    <row r="237" spans="2:10" x14ac:dyDescent="0.3">
      <c r="B237" s="38">
        <f t="shared" si="28"/>
        <v>224</v>
      </c>
      <c r="C237" s="39">
        <f t="shared" si="29"/>
        <v>52490</v>
      </c>
      <c r="D237" s="21">
        <f t="shared" si="30"/>
        <v>778891.94910135644</v>
      </c>
      <c r="E237" s="18">
        <f t="shared" si="31"/>
        <v>-272451.10221580818</v>
      </c>
      <c r="F237" s="21">
        <f t="shared" si="32"/>
        <v>1051343.0513171647</v>
      </c>
      <c r="G237" s="22"/>
      <c r="H237" s="21">
        <f t="shared" si="27"/>
        <v>-39972929.082146898</v>
      </c>
      <c r="I237" s="21">
        <f t="shared" si="33"/>
        <v>0</v>
      </c>
      <c r="J237" s="22"/>
    </row>
    <row r="238" spans="2:10" x14ac:dyDescent="0.3">
      <c r="B238" s="38">
        <f t="shared" si="28"/>
        <v>225</v>
      </c>
      <c r="C238" s="39">
        <f t="shared" si="29"/>
        <v>52520</v>
      </c>
      <c r="D238" s="21">
        <f t="shared" si="30"/>
        <v>778891.94910135644</v>
      </c>
      <c r="E238" s="18">
        <f t="shared" si="31"/>
        <v>-279810.50357502827</v>
      </c>
      <c r="F238" s="21">
        <f t="shared" si="32"/>
        <v>1058702.4526763847</v>
      </c>
      <c r="G238" s="22"/>
      <c r="H238" s="21">
        <f t="shared" si="27"/>
        <v>-41031631.534823284</v>
      </c>
      <c r="I238" s="21">
        <f t="shared" si="33"/>
        <v>0</v>
      </c>
      <c r="J238" s="22"/>
    </row>
  </sheetData>
  <sheetProtection algorithmName="SHA-512" hashValue="Utxd90mPQvnxgw70OOpb9o13xP+Ob+M8p//4pYDUGBCjZKb0r2jrURFF9FLl8PLyeaYQxarIvR8EjUNKDGwzFA==" saltValue="tw8/tkBfSwO8xq7ffwZKmQ==" spinCount="100000" sheet="1" selectLockedCells="1"/>
  <mergeCells count="3">
    <mergeCell ref="L2:N2"/>
    <mergeCell ref="E5:I5"/>
    <mergeCell ref="G9:I11"/>
  </mergeCells>
  <conditionalFormatting sqref="B14:J238">
    <cfRule type="expression" dxfId="1" priority="2">
      <formula>$B14&gt;$C$8</formula>
    </cfRule>
  </conditionalFormatting>
  <conditionalFormatting sqref="D20:D238">
    <cfRule type="expression" dxfId="0" priority="4">
      <formula>$B20&gt;$C$8</formula>
    </cfRule>
  </conditionalFormatting>
  <pageMargins left="0.35433070866141736" right="0.35433070866141736" top="0.78740157480314965" bottom="0.78740157480314965" header="0.51181102362204722" footer="0.51181102362204722"/>
  <pageSetup scale="70" orientation="portrait" r:id="rId1"/>
  <headerFooter alignWithMargins="0">
    <oddHeader>&amp;A</oddHeader>
    <oddFooter>Página 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c88eed-607b-48ab-af3d-e3684b198116" xsi:nil="true"/>
    <lcf76f155ced4ddcb4097134ff3c332f xmlns="490a5bc1-5e04-46c5-a96c-ffad8bf985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4694D9A652A43B275EA5FC91D33CA" ma:contentTypeVersion="16" ma:contentTypeDescription="Crear nuevo documento." ma:contentTypeScope="" ma:versionID="5679e09f9eb0e64caecb515cafd89eb3">
  <xsd:schema xmlns:xsd="http://www.w3.org/2001/XMLSchema" xmlns:xs="http://www.w3.org/2001/XMLSchema" xmlns:p="http://schemas.microsoft.com/office/2006/metadata/properties" xmlns:ns2="490a5bc1-5e04-46c5-a96c-ffad8bf985f6" xmlns:ns3="38c88eed-607b-48ab-af3d-e3684b198116" targetNamespace="http://schemas.microsoft.com/office/2006/metadata/properties" ma:root="true" ma:fieldsID="afb4fc4ddb835103fe1f7abfb22e8dc2" ns2:_="" ns3:_="">
    <xsd:import namespace="490a5bc1-5e04-46c5-a96c-ffad8bf985f6"/>
    <xsd:import namespace="38c88eed-607b-48ab-af3d-e3684b198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a5bc1-5e04-46c5-a96c-ffad8bf98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192beb2-35a5-4af4-a5ae-50acbeb4e6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88eed-607b-48ab-af3d-e3684b19811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99cb071-b670-4015-baa6-a0b44215d580}" ma:internalName="TaxCatchAll" ma:showField="CatchAllData" ma:web="38c88eed-607b-48ab-af3d-e3684b198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87AD77-B36B-4357-9647-3ACBCF28F25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c2c4a52-bf03-483b-8d70-cf2d412c76e2"/>
    <ds:schemaRef ds:uri="http://www.w3.org/XML/1998/namespace"/>
    <ds:schemaRef ds:uri="http://purl.org/dc/dcmitype/"/>
    <ds:schemaRef ds:uri="38c88eed-607b-48ab-af3d-e3684b198116"/>
    <ds:schemaRef ds:uri="490a5bc1-5e04-46c5-a96c-ffad8bf985f6"/>
  </ds:schemaRefs>
</ds:datastoreItem>
</file>

<file path=customXml/itemProps2.xml><?xml version="1.0" encoding="utf-8"?>
<ds:datastoreItem xmlns:ds="http://schemas.openxmlformats.org/officeDocument/2006/customXml" ds:itemID="{AC0AAF7B-0DF0-4055-B268-5C8E5462E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8F214B-6764-4E7E-823D-215936FF3AA8}"/>
</file>

<file path=docMetadata/LabelInfo.xml><?xml version="1.0" encoding="utf-8"?>
<clbl:labelList xmlns:clbl="http://schemas.microsoft.com/office/2020/mipLabelMetadata">
  <clbl:label id="{a4305987-cf78-4f93-9d64-bf18af65397b}" enabled="0" method="" siteId="{a4305987-cf78-4f93-9d64-bf18af65397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Lineas, tasas y plazos</vt:lpstr>
      <vt:lpstr>Simulador Credito</vt:lpstr>
      <vt:lpstr>'Simulador Credito'!Área_de_impresión</vt:lpstr>
      <vt:lpstr>'Simulador Credito'!Títulos_a_imprimir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Yuranis Castilla</cp:lastModifiedBy>
  <cp:lastPrinted>2025-02-15T20:43:21Z</cp:lastPrinted>
  <dcterms:created xsi:type="dcterms:W3CDTF">2016-06-17T02:50:23Z</dcterms:created>
  <dcterms:modified xsi:type="dcterms:W3CDTF">2026-03-27T16:10:44Z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0x0101000AC4694D9A652A43B275EA5FC91D33CA</vt:lpwstr>
  </property>
  <property fmtid="{D5CDD505-2E9C-101B-9397-08002B2CF9AE}" pid="3" name="MediaServiceImageTags">
    <vt:lpwstr/>
  </property>
</Properties>
</file>