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petrol-my.sharepoint.com/personal/ct_nohvel_esenttia_co/Documents/Descargas/"/>
    </mc:Choice>
  </mc:AlternateContent>
  <xr:revisionPtr revIDLastSave="0" documentId="8_{C79CF6CE-1A84-4418-98F6-F4DDD4D56AFB}" xr6:coauthVersionLast="47" xr6:coauthVersionMax="47" xr10:uidLastSave="{00000000-0000-0000-0000-000000000000}"/>
  <bookViews>
    <workbookView xWindow="28680" yWindow="-60" windowWidth="38640" windowHeight="15840" firstSheet="1" activeTab="1" xr2:uid="{00000000-000D-0000-FFFF-FFFF00000000}"/>
  </bookViews>
  <sheets>
    <sheet name="Lineas, tasas y plazos" sheetId="1" state="hidden" r:id="rId1"/>
    <sheet name="Simulador Credito" sheetId="8" r:id="rId2"/>
  </sheets>
  <definedNames>
    <definedName name="_xlnm.Print_Area" localSheetId="1">'Simulador Credito'!$A$2:$K$114</definedName>
    <definedName name="owssvr" localSheetId="0" hidden="1">'Lineas, tasas y plazos'!$A$1:$E$13</definedName>
    <definedName name="_xlnm.Print_Titles" localSheetId="1">'Simulador Credito'!$3:$10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" l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B15" i="8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G12" i="8"/>
  <c r="G9" i="8" s="1"/>
  <c r="C9" i="8"/>
  <c r="D5" i="8"/>
  <c r="D7" i="8" s="1"/>
  <c r="D8" i="8" s="1"/>
  <c r="C7" i="8" l="1"/>
  <c r="I133" i="8" l="1"/>
  <c r="I125" i="8"/>
  <c r="I117" i="8"/>
  <c r="I109" i="8"/>
  <c r="I101" i="8"/>
  <c r="I93" i="8"/>
  <c r="I85" i="8"/>
  <c r="I77" i="8"/>
  <c r="I69" i="8"/>
  <c r="I61" i="8"/>
  <c r="I53" i="8"/>
  <c r="I45" i="8"/>
  <c r="I126" i="8"/>
  <c r="I118" i="8"/>
  <c r="I110" i="8"/>
  <c r="I102" i="8"/>
  <c r="I94" i="8"/>
  <c r="I86" i="8"/>
  <c r="I78" i="8"/>
  <c r="I70" i="8"/>
  <c r="I62" i="8"/>
  <c r="I54" i="8"/>
  <c r="I127" i="8"/>
  <c r="I119" i="8"/>
  <c r="I111" i="8"/>
  <c r="I103" i="8"/>
  <c r="I95" i="8"/>
  <c r="I87" i="8"/>
  <c r="I79" i="8"/>
  <c r="I71" i="8"/>
  <c r="I63" i="8"/>
  <c r="I55" i="8"/>
  <c r="I128" i="8"/>
  <c r="I120" i="8"/>
  <c r="I112" i="8"/>
  <c r="I104" i="8"/>
  <c r="I96" i="8"/>
  <c r="I88" i="8"/>
  <c r="I80" i="8"/>
  <c r="I72" i="8"/>
  <c r="I64" i="8"/>
  <c r="I56" i="8"/>
  <c r="I48" i="8"/>
  <c r="I40" i="8"/>
  <c r="I32" i="8"/>
  <c r="I24" i="8"/>
  <c r="I129" i="8"/>
  <c r="I121" i="8"/>
  <c r="I113" i="8"/>
  <c r="I105" i="8"/>
  <c r="I97" i="8"/>
  <c r="I89" i="8"/>
  <c r="I81" i="8"/>
  <c r="I73" i="8"/>
  <c r="I65" i="8"/>
  <c r="I57" i="8"/>
  <c r="I49" i="8"/>
  <c r="I41" i="8"/>
  <c r="I33" i="8"/>
  <c r="I25" i="8"/>
  <c r="I130" i="8"/>
  <c r="I122" i="8"/>
  <c r="I114" i="8"/>
  <c r="I106" i="8"/>
  <c r="I98" i="8"/>
  <c r="I90" i="8"/>
  <c r="I82" i="8"/>
  <c r="I74" i="8"/>
  <c r="I66" i="8"/>
  <c r="I58" i="8"/>
  <c r="I50" i="8"/>
  <c r="I42" i="8"/>
  <c r="I34" i="8"/>
  <c r="I26" i="8"/>
  <c r="I131" i="8"/>
  <c r="I123" i="8"/>
  <c r="I115" i="8"/>
  <c r="I107" i="8"/>
  <c r="I99" i="8"/>
  <c r="I91" i="8"/>
  <c r="I83" i="8"/>
  <c r="I75" i="8"/>
  <c r="I67" i="8"/>
  <c r="I59" i="8"/>
  <c r="I51" i="8"/>
  <c r="I43" i="8"/>
  <c r="I35" i="8"/>
  <c r="I27" i="8"/>
  <c r="I92" i="8"/>
  <c r="I60" i="8"/>
  <c r="I132" i="8"/>
  <c r="I100" i="8"/>
  <c r="I68" i="8"/>
  <c r="I46" i="8"/>
  <c r="I14" i="8"/>
  <c r="K10" i="8"/>
  <c r="K8" i="8" s="1"/>
  <c r="S8" i="8" s="1"/>
  <c r="I39" i="8"/>
  <c r="I37" i="8"/>
  <c r="I31" i="8"/>
  <c r="I29" i="8"/>
  <c r="I23" i="8"/>
  <c r="I15" i="8"/>
  <c r="I18" i="8"/>
  <c r="I108" i="8"/>
  <c r="I76" i="8"/>
  <c r="I21" i="8"/>
  <c r="I16" i="8"/>
  <c r="I124" i="8"/>
  <c r="I44" i="8"/>
  <c r="I20" i="8"/>
  <c r="I17" i="8"/>
  <c r="E14" i="8"/>
  <c r="I116" i="8"/>
  <c r="I84" i="8"/>
  <c r="I52" i="8"/>
  <c r="I36" i="8"/>
  <c r="I28" i="8"/>
  <c r="I47" i="8"/>
  <c r="I38" i="8"/>
  <c r="I30" i="8"/>
  <c r="I22" i="8"/>
  <c r="I19" i="8"/>
  <c r="C10" i="8" l="1"/>
  <c r="C11" i="8" s="1"/>
  <c r="R6" i="8" l="1"/>
  <c r="R8" i="8"/>
  <c r="K6" i="8" l="1"/>
  <c r="D14" i="8"/>
  <c r="F14" i="8" s="1"/>
  <c r="H14" i="8" l="1"/>
  <c r="E5" i="8"/>
  <c r="E15" i="8" l="1"/>
  <c r="D15" i="8" s="1"/>
  <c r="F15" i="8" s="1"/>
  <c r="H15" i="8" s="1"/>
  <c r="E16" i="8" l="1"/>
  <c r="D16" i="8" s="1"/>
  <c r="F16" i="8" s="1"/>
  <c r="H16" i="8" s="1"/>
  <c r="E17" i="8" l="1"/>
  <c r="D17" i="8" s="1"/>
  <c r="F17" i="8" s="1"/>
  <c r="H17" i="8" s="1"/>
  <c r="E18" i="8" l="1"/>
  <c r="D18" i="8" s="1"/>
  <c r="F18" i="8" s="1"/>
  <c r="H18" i="8" s="1"/>
  <c r="E19" i="8" l="1"/>
  <c r="D19" i="8" s="1"/>
  <c r="F19" i="8" s="1"/>
  <c r="H19" i="8" s="1"/>
  <c r="E20" i="8" l="1"/>
  <c r="D20" i="8" s="1"/>
  <c r="F20" i="8" s="1"/>
  <c r="H20" i="8" s="1"/>
  <c r="E21" i="8" l="1"/>
  <c r="D21" i="8" s="1"/>
  <c r="F21" i="8" s="1"/>
  <c r="H21" i="8" s="1"/>
  <c r="E22" i="8" l="1"/>
  <c r="D22" i="8" s="1"/>
  <c r="F22" i="8" s="1"/>
  <c r="H22" i="8" s="1"/>
  <c r="E23" i="8" l="1"/>
  <c r="D23" i="8" s="1"/>
  <c r="F23" i="8" s="1"/>
  <c r="H23" i="8" s="1"/>
  <c r="E24" i="8" l="1"/>
  <c r="D24" i="8" s="1"/>
  <c r="F24" i="8" s="1"/>
  <c r="H24" i="8" s="1"/>
  <c r="E25" i="8" l="1"/>
  <c r="D25" i="8" s="1"/>
  <c r="F25" i="8" s="1"/>
  <c r="H25" i="8" s="1"/>
  <c r="E26" i="8" l="1"/>
  <c r="D26" i="8" s="1"/>
  <c r="F26" i="8" s="1"/>
  <c r="H26" i="8" s="1"/>
  <c r="E27" i="8" l="1"/>
  <c r="D27" i="8" s="1"/>
  <c r="F27" i="8" s="1"/>
  <c r="H27" i="8" s="1"/>
  <c r="E28" i="8" l="1"/>
  <c r="D28" i="8" s="1"/>
  <c r="F28" i="8" s="1"/>
  <c r="H28" i="8" s="1"/>
  <c r="E29" i="8" l="1"/>
  <c r="D29" i="8" s="1"/>
  <c r="F29" i="8" s="1"/>
  <c r="H29" i="8" s="1"/>
  <c r="E30" i="8" l="1"/>
  <c r="D30" i="8" s="1"/>
  <c r="F30" i="8" s="1"/>
  <c r="H30" i="8" s="1"/>
  <c r="E31" i="8" l="1"/>
  <c r="D31" i="8" s="1"/>
  <c r="F31" i="8" s="1"/>
  <c r="H31" i="8" s="1"/>
  <c r="E32" i="8" l="1"/>
  <c r="D32" i="8" s="1"/>
  <c r="F32" i="8" s="1"/>
  <c r="H32" i="8" s="1"/>
  <c r="E33" i="8" l="1"/>
  <c r="D33" i="8" s="1"/>
  <c r="F33" i="8" s="1"/>
  <c r="H33" i="8" s="1"/>
  <c r="E34" i="8" l="1"/>
  <c r="D34" i="8" s="1"/>
  <c r="F34" i="8" s="1"/>
  <c r="H34" i="8" s="1"/>
  <c r="E35" i="8" l="1"/>
  <c r="D35" i="8" s="1"/>
  <c r="F35" i="8" s="1"/>
  <c r="H35" i="8" s="1"/>
  <c r="E36" i="8" l="1"/>
  <c r="D36" i="8" s="1"/>
  <c r="F36" i="8" s="1"/>
  <c r="H36" i="8" s="1"/>
  <c r="E37" i="8" l="1"/>
  <c r="D37" i="8" s="1"/>
  <c r="F37" i="8" s="1"/>
  <c r="H37" i="8" s="1"/>
  <c r="E38" i="8" l="1"/>
  <c r="D38" i="8" s="1"/>
  <c r="F38" i="8" s="1"/>
  <c r="H38" i="8" s="1"/>
  <c r="E39" i="8" l="1"/>
  <c r="D39" i="8" s="1"/>
  <c r="F39" i="8" s="1"/>
  <c r="H39" i="8" s="1"/>
  <c r="E40" i="8" l="1"/>
  <c r="D40" i="8" s="1"/>
  <c r="F40" i="8" s="1"/>
  <c r="H40" i="8" s="1"/>
  <c r="E41" i="8" l="1"/>
  <c r="D41" i="8" s="1"/>
  <c r="F41" i="8" s="1"/>
  <c r="H41" i="8" s="1"/>
  <c r="E42" i="8" l="1"/>
  <c r="D42" i="8" s="1"/>
  <c r="F42" i="8" s="1"/>
  <c r="H42" i="8" s="1"/>
  <c r="E43" i="8" l="1"/>
  <c r="D43" i="8" s="1"/>
  <c r="F43" i="8" s="1"/>
  <c r="H43" i="8" s="1"/>
  <c r="E44" i="8" l="1"/>
  <c r="D44" i="8" s="1"/>
  <c r="F44" i="8" s="1"/>
  <c r="H44" i="8" s="1"/>
  <c r="E45" i="8" l="1"/>
  <c r="D45" i="8" s="1"/>
  <c r="F45" i="8" s="1"/>
  <c r="H45" i="8" s="1"/>
  <c r="E46" i="8" l="1"/>
  <c r="D46" i="8" s="1"/>
  <c r="F46" i="8" s="1"/>
  <c r="H46" i="8" s="1"/>
  <c r="E47" i="8" l="1"/>
  <c r="D47" i="8" s="1"/>
  <c r="F47" i="8" s="1"/>
  <c r="H47" i="8" s="1"/>
  <c r="E48" i="8" l="1"/>
  <c r="D48" i="8" s="1"/>
  <c r="F48" i="8" s="1"/>
  <c r="H48" i="8" s="1"/>
  <c r="E49" i="8" l="1"/>
  <c r="D49" i="8" s="1"/>
  <c r="F49" i="8" s="1"/>
  <c r="H49" i="8" s="1"/>
  <c r="E50" i="8" l="1"/>
  <c r="D50" i="8" s="1"/>
  <c r="F50" i="8" s="1"/>
  <c r="H50" i="8" s="1"/>
  <c r="E51" i="8" l="1"/>
  <c r="D51" i="8" s="1"/>
  <c r="F51" i="8" s="1"/>
  <c r="H51" i="8" s="1"/>
  <c r="E52" i="8" l="1"/>
  <c r="D52" i="8" s="1"/>
  <c r="F52" i="8" s="1"/>
  <c r="H52" i="8" s="1"/>
  <c r="E53" i="8" l="1"/>
  <c r="D53" i="8" s="1"/>
  <c r="F53" i="8" s="1"/>
  <c r="H53" i="8" s="1"/>
  <c r="E54" i="8" l="1"/>
  <c r="D54" i="8" s="1"/>
  <c r="F54" i="8" s="1"/>
  <c r="H54" i="8" s="1"/>
  <c r="E55" i="8" l="1"/>
  <c r="D55" i="8" s="1"/>
  <c r="F55" i="8" s="1"/>
  <c r="H55" i="8" s="1"/>
  <c r="E56" i="8" l="1"/>
  <c r="D56" i="8" s="1"/>
  <c r="F56" i="8" s="1"/>
  <c r="H56" i="8" s="1"/>
  <c r="E57" i="8" l="1"/>
  <c r="D57" i="8" s="1"/>
  <c r="F57" i="8" s="1"/>
  <c r="H57" i="8" s="1"/>
  <c r="E58" i="8" l="1"/>
  <c r="D58" i="8" s="1"/>
  <c r="F58" i="8" s="1"/>
  <c r="H58" i="8" s="1"/>
  <c r="E59" i="8" l="1"/>
  <c r="D59" i="8" s="1"/>
  <c r="F59" i="8" s="1"/>
  <c r="H59" i="8" s="1"/>
  <c r="E60" i="8" l="1"/>
  <c r="D60" i="8" s="1"/>
  <c r="F60" i="8" s="1"/>
  <c r="H60" i="8" s="1"/>
  <c r="E61" i="8" l="1"/>
  <c r="D61" i="8" s="1"/>
  <c r="F61" i="8" s="1"/>
  <c r="H61" i="8" s="1"/>
  <c r="E62" i="8" l="1"/>
  <c r="D62" i="8" s="1"/>
  <c r="F62" i="8" s="1"/>
  <c r="H62" i="8" s="1"/>
  <c r="E63" i="8" l="1"/>
  <c r="D63" i="8" s="1"/>
  <c r="F63" i="8" s="1"/>
  <c r="H63" i="8" s="1"/>
  <c r="E64" i="8" l="1"/>
  <c r="D64" i="8" s="1"/>
  <c r="F64" i="8" s="1"/>
  <c r="H64" i="8" s="1"/>
  <c r="E65" i="8" l="1"/>
  <c r="D65" i="8" s="1"/>
  <c r="F65" i="8" s="1"/>
  <c r="H65" i="8" s="1"/>
  <c r="E66" i="8" l="1"/>
  <c r="D66" i="8" s="1"/>
  <c r="F66" i="8" s="1"/>
  <c r="H66" i="8" s="1"/>
  <c r="E67" i="8" l="1"/>
  <c r="D67" i="8" s="1"/>
  <c r="F67" i="8" s="1"/>
  <c r="H67" i="8" s="1"/>
  <c r="E68" i="8" l="1"/>
  <c r="D68" i="8" s="1"/>
  <c r="F68" i="8" s="1"/>
  <c r="H68" i="8" s="1"/>
  <c r="E69" i="8" l="1"/>
  <c r="D69" i="8" s="1"/>
  <c r="F69" i="8" s="1"/>
  <c r="H69" i="8" s="1"/>
  <c r="E70" i="8" l="1"/>
  <c r="D70" i="8" s="1"/>
  <c r="F70" i="8" s="1"/>
  <c r="H70" i="8" s="1"/>
  <c r="E71" i="8" l="1"/>
  <c r="D71" i="8" s="1"/>
  <c r="F71" i="8" s="1"/>
  <c r="H71" i="8" s="1"/>
  <c r="E72" i="8" l="1"/>
  <c r="D72" i="8" s="1"/>
  <c r="F72" i="8" s="1"/>
  <c r="H72" i="8" s="1"/>
  <c r="E73" i="8" l="1"/>
  <c r="D73" i="8" s="1"/>
  <c r="F73" i="8" s="1"/>
  <c r="H73" i="8" s="1"/>
  <c r="E74" i="8" l="1"/>
  <c r="D74" i="8" s="1"/>
  <c r="F74" i="8" s="1"/>
  <c r="H74" i="8" s="1"/>
  <c r="E75" i="8" l="1"/>
  <c r="D75" i="8" s="1"/>
  <c r="F75" i="8" s="1"/>
  <c r="H75" i="8" s="1"/>
  <c r="E76" i="8" l="1"/>
  <c r="D76" i="8" s="1"/>
  <c r="F76" i="8" s="1"/>
  <c r="H76" i="8" s="1"/>
  <c r="E77" i="8" l="1"/>
  <c r="D77" i="8" s="1"/>
  <c r="F77" i="8" s="1"/>
  <c r="H77" i="8" s="1"/>
  <c r="E78" i="8" l="1"/>
  <c r="D78" i="8" s="1"/>
  <c r="F78" i="8" s="1"/>
  <c r="H78" i="8" s="1"/>
  <c r="E79" i="8" l="1"/>
  <c r="D79" i="8" s="1"/>
  <c r="F79" i="8" s="1"/>
  <c r="H79" i="8" s="1"/>
  <c r="E80" i="8" l="1"/>
  <c r="D80" i="8" s="1"/>
  <c r="F80" i="8" s="1"/>
  <c r="H80" i="8" s="1"/>
  <c r="E81" i="8" l="1"/>
  <c r="D81" i="8" s="1"/>
  <c r="F81" i="8" s="1"/>
  <c r="H81" i="8" s="1"/>
  <c r="E82" i="8" l="1"/>
  <c r="D82" i="8" s="1"/>
  <c r="F82" i="8" s="1"/>
  <c r="H82" i="8" s="1"/>
  <c r="E83" i="8" l="1"/>
  <c r="D83" i="8" s="1"/>
  <c r="F83" i="8" s="1"/>
  <c r="H83" i="8" s="1"/>
  <c r="E84" i="8" l="1"/>
  <c r="D84" i="8" s="1"/>
  <c r="F84" i="8" s="1"/>
  <c r="H84" i="8" s="1"/>
  <c r="E85" i="8" l="1"/>
  <c r="D85" i="8" s="1"/>
  <c r="F85" i="8" s="1"/>
  <c r="H85" i="8" s="1"/>
  <c r="E86" i="8" l="1"/>
  <c r="D86" i="8" s="1"/>
  <c r="F86" i="8" s="1"/>
  <c r="H86" i="8" s="1"/>
  <c r="E87" i="8" l="1"/>
  <c r="D87" i="8" s="1"/>
  <c r="F87" i="8" s="1"/>
  <c r="H87" i="8" s="1"/>
  <c r="E88" i="8" l="1"/>
  <c r="D88" i="8" s="1"/>
  <c r="F88" i="8" s="1"/>
  <c r="H88" i="8" s="1"/>
  <c r="E89" i="8" l="1"/>
  <c r="D89" i="8" s="1"/>
  <c r="F89" i="8" s="1"/>
  <c r="H89" i="8" s="1"/>
  <c r="E90" i="8" l="1"/>
  <c r="D90" i="8" s="1"/>
  <c r="F90" i="8" s="1"/>
  <c r="H90" i="8" s="1"/>
  <c r="E91" i="8" l="1"/>
  <c r="D91" i="8" s="1"/>
  <c r="F91" i="8" s="1"/>
  <c r="H91" i="8" s="1"/>
  <c r="E92" i="8" l="1"/>
  <c r="D92" i="8" s="1"/>
  <c r="F92" i="8" s="1"/>
  <c r="H92" i="8" s="1"/>
  <c r="E93" i="8" l="1"/>
  <c r="D93" i="8" s="1"/>
  <c r="F93" i="8" s="1"/>
  <c r="H93" i="8" s="1"/>
  <c r="E94" i="8" l="1"/>
  <c r="D94" i="8" s="1"/>
  <c r="F94" i="8" s="1"/>
  <c r="H94" i="8" s="1"/>
  <c r="E95" i="8" l="1"/>
  <c r="D95" i="8" s="1"/>
  <c r="F95" i="8" s="1"/>
  <c r="H95" i="8" s="1"/>
  <c r="E96" i="8" l="1"/>
  <c r="D96" i="8" s="1"/>
  <c r="F96" i="8" s="1"/>
  <c r="H96" i="8" s="1"/>
  <c r="E97" i="8" l="1"/>
  <c r="D97" i="8" s="1"/>
  <c r="F97" i="8" s="1"/>
  <c r="H97" i="8" s="1"/>
  <c r="E98" i="8" l="1"/>
  <c r="D98" i="8" s="1"/>
  <c r="F98" i="8" s="1"/>
  <c r="H98" i="8" s="1"/>
  <c r="E99" i="8" l="1"/>
  <c r="D99" i="8" s="1"/>
  <c r="F99" i="8" s="1"/>
  <c r="H99" i="8" s="1"/>
  <c r="E100" i="8" l="1"/>
  <c r="D100" i="8" s="1"/>
  <c r="F100" i="8" s="1"/>
  <c r="H100" i="8" s="1"/>
  <c r="E101" i="8" l="1"/>
  <c r="D101" i="8" s="1"/>
  <c r="F101" i="8" s="1"/>
  <c r="H101" i="8" s="1"/>
  <c r="E102" i="8" l="1"/>
  <c r="D102" i="8" s="1"/>
  <c r="F102" i="8" s="1"/>
  <c r="H102" i="8" s="1"/>
  <c r="E103" i="8" l="1"/>
  <c r="D103" i="8" s="1"/>
  <c r="F103" i="8" s="1"/>
  <c r="H103" i="8" s="1"/>
  <c r="E104" i="8" l="1"/>
  <c r="D104" i="8" s="1"/>
  <c r="F104" i="8" s="1"/>
  <c r="H104" i="8" s="1"/>
  <c r="E105" i="8" l="1"/>
  <c r="D105" i="8" s="1"/>
  <c r="F105" i="8" s="1"/>
  <c r="H105" i="8" s="1"/>
  <c r="E106" i="8" l="1"/>
  <c r="D106" i="8" s="1"/>
  <c r="F106" i="8" s="1"/>
  <c r="H106" i="8" s="1"/>
  <c r="E107" i="8" l="1"/>
  <c r="D107" i="8" s="1"/>
  <c r="F107" i="8" s="1"/>
  <c r="H107" i="8" s="1"/>
  <c r="E108" i="8" l="1"/>
  <c r="D108" i="8" s="1"/>
  <c r="F108" i="8" s="1"/>
  <c r="H108" i="8" s="1"/>
  <c r="E109" i="8" l="1"/>
  <c r="D109" i="8" s="1"/>
  <c r="F109" i="8" s="1"/>
  <c r="H109" i="8" s="1"/>
  <c r="E110" i="8" l="1"/>
  <c r="D110" i="8" s="1"/>
  <c r="F110" i="8" s="1"/>
  <c r="H110" i="8" s="1"/>
  <c r="E111" i="8" l="1"/>
  <c r="D111" i="8" s="1"/>
  <c r="F111" i="8" s="1"/>
  <c r="H111" i="8" s="1"/>
  <c r="E112" i="8" l="1"/>
  <c r="D112" i="8" s="1"/>
  <c r="F112" i="8" s="1"/>
  <c r="H112" i="8" s="1"/>
  <c r="E113" i="8" l="1"/>
  <c r="D113" i="8" s="1"/>
  <c r="F113" i="8" s="1"/>
  <c r="H113" i="8" s="1"/>
  <c r="E114" i="8" l="1"/>
  <c r="D114" i="8" s="1"/>
  <c r="F114" i="8" s="1"/>
  <c r="H114" i="8" s="1"/>
  <c r="E115" i="8" l="1"/>
  <c r="D115" i="8" s="1"/>
  <c r="F115" i="8" s="1"/>
  <c r="H115" i="8" s="1"/>
  <c r="E116" i="8" l="1"/>
  <c r="D116" i="8" s="1"/>
  <c r="F116" i="8" s="1"/>
  <c r="H116" i="8" s="1"/>
  <c r="E117" i="8" l="1"/>
  <c r="D117" i="8" s="1"/>
  <c r="F117" i="8" s="1"/>
  <c r="H117" i="8" s="1"/>
  <c r="E118" i="8" l="1"/>
  <c r="D118" i="8" s="1"/>
  <c r="F118" i="8" s="1"/>
  <c r="H118" i="8" s="1"/>
  <c r="E119" i="8" l="1"/>
  <c r="D119" i="8" s="1"/>
  <c r="F119" i="8" s="1"/>
  <c r="H119" i="8" s="1"/>
  <c r="E120" i="8" l="1"/>
  <c r="D120" i="8" s="1"/>
  <c r="F120" i="8" s="1"/>
  <c r="H120" i="8" s="1"/>
  <c r="E121" i="8" l="1"/>
  <c r="D121" i="8" s="1"/>
  <c r="F121" i="8" s="1"/>
  <c r="H121" i="8" s="1"/>
  <c r="E122" i="8" l="1"/>
  <c r="D122" i="8" s="1"/>
  <c r="F122" i="8" s="1"/>
  <c r="H122" i="8" s="1"/>
  <c r="E123" i="8" l="1"/>
  <c r="D123" i="8" s="1"/>
  <c r="F123" i="8" s="1"/>
  <c r="H123" i="8" s="1"/>
  <c r="E124" i="8" l="1"/>
  <c r="D124" i="8" s="1"/>
  <c r="F124" i="8" s="1"/>
  <c r="H124" i="8" s="1"/>
  <c r="E125" i="8" l="1"/>
  <c r="D125" i="8" s="1"/>
  <c r="F125" i="8" s="1"/>
  <c r="H125" i="8" s="1"/>
  <c r="E126" i="8" l="1"/>
  <c r="D126" i="8" s="1"/>
  <c r="F126" i="8" s="1"/>
  <c r="H126" i="8" s="1"/>
  <c r="E127" i="8" l="1"/>
  <c r="D127" i="8" s="1"/>
  <c r="F127" i="8" s="1"/>
  <c r="H127" i="8" s="1"/>
  <c r="E128" i="8" l="1"/>
  <c r="D128" i="8" s="1"/>
  <c r="F128" i="8" s="1"/>
  <c r="H128" i="8" s="1"/>
  <c r="E129" i="8" l="1"/>
  <c r="D129" i="8" s="1"/>
  <c r="F129" i="8" s="1"/>
  <c r="H129" i="8" s="1"/>
  <c r="E130" i="8" l="1"/>
  <c r="D130" i="8" s="1"/>
  <c r="F130" i="8" s="1"/>
  <c r="H130" i="8" s="1"/>
  <c r="E131" i="8" l="1"/>
  <c r="D131" i="8" s="1"/>
  <c r="F131" i="8" s="1"/>
  <c r="H131" i="8" s="1"/>
  <c r="E132" i="8" l="1"/>
  <c r="D132" i="8" s="1"/>
  <c r="F132" i="8" s="1"/>
  <c r="H132" i="8" s="1"/>
  <c r="E133" i="8" l="1"/>
  <c r="D133" i="8" s="1"/>
  <c r="F133" i="8" s="1"/>
  <c r="H13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</author>
    <author>Yuranis Castilla</author>
  </authors>
  <commentList>
    <comment ref="C5" authorId="0" shapeId="0" xr:uid="{DB62782C-EBD9-4666-A665-323E08DA4A81}">
      <text>
        <r>
          <rPr>
            <b/>
            <sz val="9"/>
            <color indexed="81"/>
            <rFont val="Tahoma"/>
            <family val="2"/>
          </rPr>
          <t xml:space="preserve">Fondesenttia: </t>
        </r>
        <r>
          <rPr>
            <sz val="9"/>
            <color indexed="81"/>
            <rFont val="Tahoma"/>
            <family val="2"/>
          </rPr>
          <t>Favor colocar el número del crédito que esta en la parte superior derecha para los diferentes tipos de crédito.</t>
        </r>
      </text>
    </comment>
    <comment ref="C6" authorId="1" shapeId="0" xr:uid="{F9BB4D5A-3322-4EFF-97AF-484835073C4A}">
      <text>
        <r>
          <rPr>
            <b/>
            <sz val="9"/>
            <color indexed="81"/>
            <rFont val="Tahoma"/>
            <family val="2"/>
          </rPr>
          <t>Fondesenttia:</t>
        </r>
        <r>
          <rPr>
            <sz val="9"/>
            <color indexed="81"/>
            <rFont val="Tahoma"/>
            <family val="2"/>
          </rPr>
          <t xml:space="preserve"> Las celdas de color naranja son las que usted  puede modificar.</t>
        </r>
      </text>
    </comment>
    <comment ref="H13" authorId="1" shapeId="0" xr:uid="{ABAC6D9F-F4B0-44DE-A662-6082B3661450}">
      <text>
        <r>
          <rPr>
            <b/>
            <sz val="9"/>
            <color indexed="81"/>
            <rFont val="Tahoma"/>
            <family val="2"/>
          </rPr>
          <t>Fondesenttia:</t>
        </r>
        <r>
          <rPr>
            <sz val="9"/>
            <color indexed="81"/>
            <rFont val="Tahoma"/>
            <family val="2"/>
          </rPr>
          <t xml:space="preserve"> La ultima casilla del credito debe estar en cero (0), Si no es así revisar las cuotas extras que no se ven.</t>
        </r>
      </text>
    </comment>
    <comment ref="J13" authorId="1" shapeId="0" xr:uid="{AAF193BB-D96D-44ED-95D6-7D6C598D00C4}">
      <text>
        <r>
          <rPr>
            <b/>
            <sz val="9"/>
            <color indexed="81"/>
            <rFont val="Tahoma"/>
            <family val="2"/>
          </rPr>
          <t xml:space="preserve">Fondesenttia: </t>
        </r>
        <r>
          <rPr>
            <sz val="9"/>
            <color indexed="81"/>
            <rFont val="Tahoma"/>
            <family val="2"/>
          </rPr>
          <t>Por favor incluir el concepto de la cuota extraordinaria.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Karen\AppData\Local\Microsoft\Windows\INetCache\IE\O3EFHYTX\owssvr.iqy" keepAlive="1" name="owssvr" type="5" refreshedVersion="6" minRefreshableVersion="3" saveData="1">
    <dbPr connection="Provider=Microsoft.Office.List.OLEDB.2.0;Data Source=&quot;&quot;;ApplicationName=Excel;Version=12.0.0.0" command="&lt;LIST&gt;&lt;VIEWGUID&gt;{00BF0D81-9DF3-434E-9353-3EE337D3FEDD}&lt;/VIEWGUID&gt;&lt;LISTNAME&gt;{994AF54A-9573-49F7-870C-ECB72B7671AC}&lt;/LISTNAME&gt;&lt;LISTWEB&gt;https://propilco.sharepoint.com/sites/fondodeempleados/_vti_bin&lt;/LISTWEB&gt;&lt;LISTSUBWEB&gt;&lt;/LISTSUBWEB&gt;&lt;ROOTFOLDER&gt;/sites/fondodeempleados/Lists/Tasas de interes&lt;/ROOTFOLDER&gt;&lt;/LIST&gt;" commandType="5"/>
  </connection>
</connections>
</file>

<file path=xl/sharedStrings.xml><?xml version="1.0" encoding="utf-8"?>
<sst xmlns="http://schemas.openxmlformats.org/spreadsheetml/2006/main" count="75" uniqueCount="38">
  <si>
    <t>Linea de credito</t>
  </si>
  <si>
    <t>Tasa de interes</t>
  </si>
  <si>
    <t>Plazo(Meses)</t>
  </si>
  <si>
    <t>Ruta de acceso</t>
  </si>
  <si>
    <t>Tipo de elemento</t>
  </si>
  <si>
    <t>Calamidad doméstica</t>
  </si>
  <si>
    <t>sites/fondodeempleados/Lists/Tasas de interes</t>
  </si>
  <si>
    <t>Elemento</t>
  </si>
  <si>
    <t>Educativo</t>
  </si>
  <si>
    <t>Hipotecario libre inversión</t>
  </si>
  <si>
    <t>Solución de vivienda</t>
  </si>
  <si>
    <t>Vehículo</t>
  </si>
  <si>
    <t>Vivienda</t>
  </si>
  <si>
    <t>CUOTA FIJA</t>
  </si>
  <si>
    <t>No Cuota</t>
  </si>
  <si>
    <t>VP</t>
  </si>
  <si>
    <t>Cuota Numero</t>
  </si>
  <si>
    <t>Mes Descuento</t>
  </si>
  <si>
    <t>Cuota</t>
  </si>
  <si>
    <t>Interese</t>
  </si>
  <si>
    <t>Capital</t>
  </si>
  <si>
    <t>C. Extra</t>
  </si>
  <si>
    <t>Saldo</t>
  </si>
  <si>
    <t>Presentes</t>
  </si>
  <si>
    <t>Fecha</t>
  </si>
  <si>
    <t>Valor</t>
  </si>
  <si>
    <t>Cuota Extra</t>
  </si>
  <si>
    <t>% Interés</t>
  </si>
  <si>
    <t>Tipos de crédito</t>
  </si>
  <si>
    <t>Tipo de crédito</t>
  </si>
  <si>
    <t>Emprendimiento</t>
  </si>
  <si>
    <t>Ordinario</t>
  </si>
  <si>
    <t>Viajes e Impuestos</t>
  </si>
  <si>
    <t>Compra de Cartera</t>
  </si>
  <si>
    <t>Forma de pago C. Extra</t>
  </si>
  <si>
    <t>Ordinario Pensionados</t>
  </si>
  <si>
    <t>Ordinario Cuota Fija</t>
  </si>
  <si>
    <t xml:space="preserve">Compensacion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</si>
</sst>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_P_t_s"/>
    <numFmt numFmtId="165" formatCode="0.0000%"/>
    <numFmt numFmtId="166" formatCode="mmmm\-yy"/>
    <numFmt numFmtId="167" formatCode="_-* #,##0.00\ _P_t_s_-;\-* #,##0.00\ _P_t_s_-;_-* &quot;-&quot;??\ _P_t_s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FC920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C48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/>
    <xf numFmtId="0" fontId="19" fillId="0" borderId="0" xfId="43" applyFont="1"/>
    <xf numFmtId="164" fontId="19" fillId="0" borderId="0" xfId="43" applyNumberFormat="1" applyFont="1"/>
    <xf numFmtId="164" fontId="20" fillId="33" borderId="0" xfId="43" applyNumberFormat="1" applyFont="1" applyFill="1"/>
    <xf numFmtId="3" fontId="20" fillId="33" borderId="0" xfId="43" applyNumberFormat="1" applyFont="1" applyFill="1"/>
    <xf numFmtId="0" fontId="22" fillId="0" borderId="11" xfId="43" applyFont="1" applyBorder="1"/>
    <xf numFmtId="164" fontId="22" fillId="0" borderId="11" xfId="43" applyNumberFormat="1" applyFont="1" applyBorder="1"/>
    <xf numFmtId="0" fontId="22" fillId="34" borderId="11" xfId="43" applyFont="1" applyFill="1" applyBorder="1" applyAlignment="1">
      <alignment wrapText="1"/>
    </xf>
    <xf numFmtId="14" fontId="22" fillId="33" borderId="11" xfId="43" applyNumberFormat="1" applyFont="1" applyFill="1" applyBorder="1" applyAlignment="1">
      <alignment horizontal="left"/>
    </xf>
    <xf numFmtId="164" fontId="22" fillId="0" borderId="11" xfId="43" applyNumberFormat="1" applyFont="1" applyBorder="1" applyAlignment="1">
      <alignment horizontal="left"/>
    </xf>
    <xf numFmtId="164" fontId="21" fillId="34" borderId="10" xfId="43" applyNumberFormat="1" applyFont="1" applyFill="1" applyBorder="1" applyAlignment="1">
      <alignment horizontal="center"/>
    </xf>
    <xf numFmtId="0" fontId="19" fillId="0" borderId="0" xfId="43" applyFont="1" applyProtection="1">
      <protection locked="0"/>
    </xf>
    <xf numFmtId="164" fontId="22" fillId="0" borderId="11" xfId="43" applyNumberFormat="1" applyFont="1" applyBorder="1" applyProtection="1">
      <protection locked="0"/>
    </xf>
    <xf numFmtId="164" fontId="20" fillId="33" borderId="0" xfId="43" applyNumberFormat="1" applyFont="1" applyFill="1" applyProtection="1">
      <protection locked="0"/>
    </xf>
    <xf numFmtId="10" fontId="22" fillId="33" borderId="11" xfId="1" applyNumberFormat="1" applyFont="1" applyFill="1" applyBorder="1" applyAlignment="1" applyProtection="1">
      <alignment horizontal="left"/>
    </xf>
    <xf numFmtId="0" fontId="21" fillId="34" borderId="10" xfId="43" applyFont="1" applyFill="1" applyBorder="1" applyAlignment="1">
      <alignment horizontal="center"/>
    </xf>
    <xf numFmtId="0" fontId="22" fillId="0" borderId="10" xfId="43" applyFont="1" applyBorder="1"/>
    <xf numFmtId="164" fontId="22" fillId="0" borderId="10" xfId="43" applyNumberFormat="1" applyFont="1" applyBorder="1"/>
    <xf numFmtId="0" fontId="19" fillId="0" borderId="10" xfId="43" applyFont="1" applyBorder="1"/>
    <xf numFmtId="166" fontId="19" fillId="0" borderId="10" xfId="43" applyNumberFormat="1" applyFont="1" applyBorder="1" applyAlignment="1">
      <alignment horizontal="left"/>
    </xf>
    <xf numFmtId="164" fontId="19" fillId="0" borderId="10" xfId="43" applyNumberFormat="1" applyFont="1" applyBorder="1"/>
    <xf numFmtId="164" fontId="19" fillId="35" borderId="10" xfId="43" applyNumberFormat="1" applyFont="1" applyFill="1" applyBorder="1" applyProtection="1">
      <protection locked="0"/>
    </xf>
    <xf numFmtId="0" fontId="19" fillId="0" borderId="11" xfId="43" applyFont="1" applyBorder="1"/>
    <xf numFmtId="0" fontId="20" fillId="33" borderId="11" xfId="43" applyFont="1" applyFill="1" applyBorder="1"/>
    <xf numFmtId="0" fontId="23" fillId="34" borderId="11" xfId="43" applyFont="1" applyFill="1" applyBorder="1"/>
    <xf numFmtId="0" fontId="22" fillId="0" borderId="12" xfId="43" applyFont="1" applyBorder="1"/>
    <xf numFmtId="0" fontId="22" fillId="0" borderId="13" xfId="43" applyFont="1" applyBorder="1"/>
    <xf numFmtId="0" fontId="19" fillId="0" borderId="14" xfId="43" applyFont="1" applyBorder="1"/>
    <xf numFmtId="0" fontId="22" fillId="33" borderId="12" xfId="43" applyFont="1" applyFill="1" applyBorder="1"/>
    <xf numFmtId="0" fontId="22" fillId="33" borderId="13" xfId="43" applyFont="1" applyFill="1" applyBorder="1"/>
    <xf numFmtId="0" fontId="22" fillId="33" borderId="12" xfId="43" applyFont="1" applyFill="1" applyBorder="1" applyProtection="1">
      <protection locked="0"/>
    </xf>
    <xf numFmtId="0" fontId="22" fillId="33" borderId="13" xfId="43" applyFont="1" applyFill="1" applyBorder="1" applyProtection="1">
      <protection locked="0"/>
    </xf>
    <xf numFmtId="0" fontId="19" fillId="0" borderId="14" xfId="43" applyFont="1" applyBorder="1" applyProtection="1">
      <protection locked="0"/>
    </xf>
    <xf numFmtId="165" fontId="22" fillId="33" borderId="13" xfId="44" applyNumberFormat="1" applyFont="1" applyFill="1" applyBorder="1"/>
    <xf numFmtId="164" fontId="20" fillId="33" borderId="15" xfId="43" applyNumberFormat="1" applyFont="1" applyFill="1" applyBorder="1"/>
    <xf numFmtId="0" fontId="20" fillId="33" borderId="15" xfId="43" applyFont="1" applyFill="1" applyBorder="1"/>
    <xf numFmtId="164" fontId="27" fillId="0" borderId="0" xfId="43" applyNumberFormat="1" applyFont="1"/>
    <xf numFmtId="0" fontId="22" fillId="0" borderId="17" xfId="43" applyFont="1" applyBorder="1"/>
    <xf numFmtId="166" fontId="19" fillId="0" borderId="17" xfId="43" applyNumberFormat="1" applyFont="1" applyBorder="1" applyAlignment="1">
      <alignment horizontal="left"/>
    </xf>
    <xf numFmtId="0" fontId="19" fillId="34" borderId="11" xfId="43" applyFont="1" applyFill="1" applyBorder="1" applyAlignment="1">
      <alignment wrapText="1"/>
    </xf>
    <xf numFmtId="164" fontId="21" fillId="35" borderId="11" xfId="43" applyNumberFormat="1" applyFont="1" applyFill="1" applyBorder="1" applyAlignment="1" applyProtection="1">
      <alignment horizontal="left"/>
      <protection locked="0"/>
    </xf>
    <xf numFmtId="0" fontId="21" fillId="35" borderId="11" xfId="43" applyFont="1" applyFill="1" applyBorder="1" applyAlignment="1" applyProtection="1">
      <alignment horizontal="left"/>
      <protection locked="0"/>
    </xf>
    <xf numFmtId="164" fontId="28" fillId="0" borderId="0" xfId="43" applyNumberFormat="1" applyFont="1" applyAlignment="1">
      <alignment horizontal="center" vertical="center" wrapText="1"/>
    </xf>
    <xf numFmtId="164" fontId="28" fillId="0" borderId="0" xfId="43" applyNumberFormat="1" applyFont="1" applyAlignment="1">
      <alignment horizontal="center" wrapText="1"/>
    </xf>
    <xf numFmtId="164" fontId="21" fillId="34" borderId="10" xfId="43" applyNumberFormat="1" applyFont="1" applyFill="1" applyBorder="1" applyAlignment="1">
      <alignment horizontal="center" wrapText="1"/>
    </xf>
    <xf numFmtId="164" fontId="20" fillId="36" borderId="0" xfId="43" applyNumberFormat="1" applyFont="1" applyFill="1"/>
    <xf numFmtId="164" fontId="0" fillId="35" borderId="10" xfId="43" applyNumberFormat="1" applyFont="1" applyFill="1" applyBorder="1" applyProtection="1">
      <protection locked="0"/>
    </xf>
    <xf numFmtId="10" fontId="0" fillId="0" borderId="0" xfId="0" applyNumberFormat="1"/>
    <xf numFmtId="0" fontId="24" fillId="0" borderId="0" xfId="43" applyFont="1" applyAlignment="1">
      <alignment horizontal="center"/>
    </xf>
    <xf numFmtId="164" fontId="28" fillId="0" borderId="16" xfId="43" applyNumberFormat="1" applyFont="1" applyBorder="1" applyAlignment="1">
      <alignment horizontal="center" vertical="center" wrapText="1"/>
    </xf>
    <xf numFmtId="164" fontId="28" fillId="0" borderId="0" xfId="43" applyNumberFormat="1" applyFont="1" applyAlignment="1">
      <alignment horizontal="center" vertical="center" wrapText="1"/>
    </xf>
    <xf numFmtId="164" fontId="28" fillId="0" borderId="0" xfId="43" applyNumberFormat="1" applyFont="1" applyAlignment="1">
      <alignment horizont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5" xr:uid="{00000000-0005-0000-0000-000020000000}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Porcentaje" xfId="1" builtinId="5"/>
    <cellStyle name="Porcentaje 2" xfId="44" xr:uid="{00000000-0005-0000-0000-000026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14" formatCode="0.00%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6C482"/>
      <color rgb="FFFC92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255271</xdr:colOff>
      <xdr:row>0</xdr:row>
      <xdr:rowOff>129540</xdr:rowOff>
    </xdr:from>
    <xdr:to>
      <xdr:col>2</xdr:col>
      <xdr:colOff>923926</xdr:colOff>
      <xdr:row>2</xdr:row>
      <xdr:rowOff>188155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1DC71-4254-4228-B7E3-A1B9F89F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1" y="129540"/>
          <a:ext cx="1781175" cy="47009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ssvr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Linea de credito" tableColumnId="1"/>
      <queryTableField id="2" name="Tasa de interes" tableColumnId="2"/>
      <queryTableField id="3" name="Plazo(Meses)" tableColumnId="3"/>
      <queryTableField id="5" name="Tipo de elemento" tableColumnId="4"/>
      <queryTableField id="4" name="Ruta de acceso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owssvr" displayName="Tabla_owssvr" ref="A1:E13" tableType="queryTable" totalsRowShown="0">
  <autoFilter ref="A1:E13" xr:uid="{00000000-0009-0000-0100-000001000000}"/>
  <tableColumns count="5">
    <tableColumn id="1" xr3:uid="{00000000-0010-0000-0000-000001000000}" uniqueName="Title" name="Linea de credito" queryTableFieldId="1" dataDxfId="7"/>
    <tableColumn id="2" xr3:uid="{00000000-0010-0000-0000-000002000000}" uniqueName="Tasa_x005f_x0020_de_x005f_x0020_interes" name="Tasa de interes" queryTableFieldId="2" dataDxfId="6"/>
    <tableColumn id="3" xr3:uid="{00000000-0010-0000-0000-000003000000}" uniqueName="Plazo_x005f_x0028_Meses_x005f_x0029_" name="Plazo(Meses)" queryTableFieldId="3" dataDxfId="5"/>
    <tableColumn id="4" xr3:uid="{00000000-0010-0000-0000-000004000000}" uniqueName="FSObjType" name="Tipo de elemento" queryTableFieldId="5" dataDxfId="4"/>
    <tableColumn id="5" xr3:uid="{00000000-0010-0000-0000-000005000000}" uniqueName="FileDirRef" name="Ruta de acceso" queryTableFieldId="4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3"/>
  <sheetViews>
    <sheetView workbookViewId="0">
      <selection activeCell="C5" sqref="C5"/>
    </sheetView>
  </sheetViews>
  <sheetFormatPr baseColWidth="10" defaultRowHeight="14.4" x14ac:dyDescent="0.3"/>
  <cols>
    <col min="1" max="1" width="24.77734375" bestFit="1" customWidth="1"/>
    <col min="2" max="2" width="16.5546875" bestFit="1" customWidth="1"/>
    <col min="3" max="3" width="15.21875" bestFit="1" customWidth="1"/>
    <col min="4" max="4" width="19.21875" bestFit="1" customWidth="1"/>
    <col min="5" max="5" width="44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3">
      <c r="A2" s="1" t="s">
        <v>5</v>
      </c>
      <c r="B2" s="48">
        <v>5.0000000000000001E-3</v>
      </c>
      <c r="C2">
        <v>12</v>
      </c>
      <c r="D2" s="1" t="s">
        <v>7</v>
      </c>
      <c r="E2" s="1" t="s">
        <v>6</v>
      </c>
    </row>
    <row r="3" spans="1:5" x14ac:dyDescent="0.3">
      <c r="A3" s="1" t="s">
        <v>8</v>
      </c>
      <c r="B3" s="48">
        <v>5.0000000000000001E-3</v>
      </c>
      <c r="C3">
        <v>48</v>
      </c>
      <c r="D3" s="1" t="s">
        <v>7</v>
      </c>
      <c r="E3" s="1" t="s">
        <v>6</v>
      </c>
    </row>
    <row r="4" spans="1:5" x14ac:dyDescent="0.3">
      <c r="A4" s="1" t="s">
        <v>9</v>
      </c>
      <c r="B4" s="48">
        <v>1.2999999999999999E-2</v>
      </c>
      <c r="C4">
        <v>84</v>
      </c>
      <c r="D4" s="1" t="s">
        <v>7</v>
      </c>
      <c r="E4" s="1" t="s">
        <v>6</v>
      </c>
    </row>
    <row r="5" spans="1:5" x14ac:dyDescent="0.3">
      <c r="A5" s="1" t="s">
        <v>31</v>
      </c>
      <c r="B5" s="48">
        <v>0.01</v>
      </c>
      <c r="C5">
        <v>72</v>
      </c>
      <c r="D5" s="1" t="s">
        <v>7</v>
      </c>
      <c r="E5" s="1" t="s">
        <v>6</v>
      </c>
    </row>
    <row r="6" spans="1:5" x14ac:dyDescent="0.3">
      <c r="A6" s="1" t="s">
        <v>30</v>
      </c>
      <c r="B6" s="48">
        <v>7.0000000000000001E-3</v>
      </c>
      <c r="C6">
        <v>36</v>
      </c>
      <c r="D6" s="1" t="s">
        <v>7</v>
      </c>
      <c r="E6" s="1" t="s">
        <v>6</v>
      </c>
    </row>
    <row r="7" spans="1:5" x14ac:dyDescent="0.3">
      <c r="A7" s="1" t="s">
        <v>10</v>
      </c>
      <c r="B7" s="48">
        <v>8.9999999999999993E-3</v>
      </c>
      <c r="C7">
        <v>120</v>
      </c>
      <c r="D7" s="1" t="s">
        <v>7</v>
      </c>
      <c r="E7" s="1" t="s">
        <v>6</v>
      </c>
    </row>
    <row r="8" spans="1:5" x14ac:dyDescent="0.3">
      <c r="A8" s="1" t="s">
        <v>11</v>
      </c>
      <c r="B8" s="48">
        <v>9.7999999999999997E-3</v>
      </c>
      <c r="C8">
        <v>60</v>
      </c>
      <c r="D8" s="1" t="s">
        <v>7</v>
      </c>
      <c r="E8" s="1" t="s">
        <v>6</v>
      </c>
    </row>
    <row r="9" spans="1:5" x14ac:dyDescent="0.3">
      <c r="A9" s="1" t="s">
        <v>12</v>
      </c>
      <c r="B9" s="48">
        <v>7.0000000000000001E-3</v>
      </c>
      <c r="C9">
        <v>120</v>
      </c>
      <c r="D9" s="1" t="s">
        <v>7</v>
      </c>
      <c r="E9" s="1" t="s">
        <v>6</v>
      </c>
    </row>
    <row r="10" spans="1:5" x14ac:dyDescent="0.3">
      <c r="A10" s="1" t="s">
        <v>32</v>
      </c>
      <c r="B10" s="48">
        <v>8.8000000000000005E-3</v>
      </c>
      <c r="C10">
        <v>36</v>
      </c>
      <c r="D10" s="1" t="s">
        <v>7</v>
      </c>
      <c r="E10" s="1" t="s">
        <v>6</v>
      </c>
    </row>
    <row r="11" spans="1:5" x14ac:dyDescent="0.3">
      <c r="A11" s="1" t="s">
        <v>33</v>
      </c>
      <c r="B11" s="48">
        <v>1.2E-2</v>
      </c>
      <c r="C11">
        <v>120</v>
      </c>
      <c r="D11" s="1" t="s">
        <v>7</v>
      </c>
      <c r="E11" s="1" t="s">
        <v>6</v>
      </c>
    </row>
    <row r="12" spans="1:5" x14ac:dyDescent="0.3">
      <c r="A12" s="1" t="s">
        <v>35</v>
      </c>
      <c r="B12" s="48">
        <v>0.01</v>
      </c>
      <c r="C12">
        <v>72</v>
      </c>
      <c r="D12" s="1" t="s">
        <v>7</v>
      </c>
      <c r="E12" s="1" t="s">
        <v>6</v>
      </c>
    </row>
    <row r="13" spans="1:5" x14ac:dyDescent="0.3">
      <c r="A13" s="1" t="s">
        <v>36</v>
      </c>
      <c r="B13" s="48">
        <v>0.01</v>
      </c>
      <c r="C13">
        <v>72</v>
      </c>
      <c r="D13" s="1" t="s">
        <v>7</v>
      </c>
      <c r="E13" s="1" t="s">
        <v>6</v>
      </c>
    </row>
  </sheetData>
  <sheetProtection algorithmName="SHA-512" hashValue="4wf1R2JUtpABnrgeBE8KEQM0Zygzce61Z0O0i6pQHUWfXlCgJK1tGdd7QsmQTGls4gqMuYjaMtoF2E6QMlnvcQ==" saltValue="eVnwztJvAqeIRsjUZQTsrw==" spinCount="100000"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60CE-2A51-458E-94E9-F29A517E80C7}">
  <dimension ref="B2:T133"/>
  <sheetViews>
    <sheetView showGridLines="0" tabSelected="1" workbookViewId="0">
      <selection activeCell="C6" sqref="C6"/>
    </sheetView>
  </sheetViews>
  <sheetFormatPr baseColWidth="10" defaultColWidth="10.88671875" defaultRowHeight="13.8" x14ac:dyDescent="0.3"/>
  <cols>
    <col min="1" max="1" width="4" style="2" customWidth="1"/>
    <col min="2" max="2" width="12.21875" style="2" customWidth="1"/>
    <col min="3" max="3" width="19" style="2" customWidth="1"/>
    <col min="4" max="4" width="17.77734375" style="3" customWidth="1"/>
    <col min="5" max="5" width="13.21875" style="3" customWidth="1"/>
    <col min="6" max="6" width="15.44140625" style="3" customWidth="1"/>
    <col min="7" max="7" width="16.77734375" style="3" customWidth="1"/>
    <col min="8" max="8" width="15" style="3" customWidth="1"/>
    <col min="9" max="9" width="0.33203125" style="3" hidden="1" customWidth="1"/>
    <col min="10" max="10" width="16.77734375" style="3" customWidth="1"/>
    <col min="11" max="11" width="2.21875" style="3" customWidth="1"/>
    <col min="12" max="12" width="3.21875" style="2" customWidth="1"/>
    <col min="13" max="13" width="11.44140625" style="2" customWidth="1"/>
    <col min="14" max="14" width="11.5546875" style="2" customWidth="1"/>
    <col min="15" max="23" width="0" style="2" hidden="1" customWidth="1"/>
    <col min="24" max="16384" width="10.88671875" style="2"/>
  </cols>
  <sheetData>
    <row r="2" spans="2:20" ht="19.05" customHeight="1" x14ac:dyDescent="0.35">
      <c r="L2" s="49" t="s">
        <v>28</v>
      </c>
      <c r="M2" s="49"/>
      <c r="N2" s="49"/>
    </row>
    <row r="3" spans="2:20" ht="16.5" customHeight="1" x14ac:dyDescent="0.3">
      <c r="L3" s="26">
        <v>1</v>
      </c>
      <c r="M3" s="27" t="s">
        <v>5</v>
      </c>
      <c r="N3" s="28"/>
    </row>
    <row r="4" spans="2:20" ht="20.25" customHeight="1" x14ac:dyDescent="0.3">
      <c r="B4" s="6" t="s">
        <v>24</v>
      </c>
      <c r="C4" s="9">
        <f ca="1">+TODAY()</f>
        <v>45705</v>
      </c>
      <c r="D4" s="23"/>
      <c r="L4" s="26">
        <v>2</v>
      </c>
      <c r="M4" s="27" t="s">
        <v>8</v>
      </c>
      <c r="N4" s="28"/>
      <c r="Q4" s="3"/>
      <c r="R4" s="3"/>
      <c r="S4" s="3"/>
      <c r="T4" s="3"/>
    </row>
    <row r="5" spans="2:20" ht="27.6" x14ac:dyDescent="0.3">
      <c r="B5" s="8" t="s">
        <v>29</v>
      </c>
      <c r="C5" s="42">
        <v>12</v>
      </c>
      <c r="D5" s="40" t="str">
        <f>VLOOKUP(C5,L3:M15,2)</f>
        <v>Ordinario Cuota Fija</v>
      </c>
      <c r="E5" s="50" t="str">
        <f>IF(F14&lt;=-1,"El valor del abono a capital no puede ser negativo","")</f>
        <v/>
      </c>
      <c r="F5" s="51"/>
      <c r="G5" s="51"/>
      <c r="H5" s="51"/>
      <c r="I5" s="51"/>
      <c r="J5" s="43"/>
      <c r="L5" s="26">
        <v>3</v>
      </c>
      <c r="M5" s="27" t="s">
        <v>9</v>
      </c>
      <c r="N5" s="28"/>
      <c r="P5" s="12"/>
      <c r="Q5" s="3"/>
      <c r="R5" s="3"/>
      <c r="S5" s="3"/>
      <c r="T5" s="3"/>
    </row>
    <row r="6" spans="2:20" x14ac:dyDescent="0.3">
      <c r="B6" s="7" t="s">
        <v>25</v>
      </c>
      <c r="C6" s="41">
        <v>34372954</v>
      </c>
      <c r="D6" s="23"/>
      <c r="K6" s="4">
        <f>(R6*-1)</f>
        <v>414983.82791158254</v>
      </c>
      <c r="L6" s="29">
        <v>4</v>
      </c>
      <c r="M6" s="30" t="s">
        <v>30</v>
      </c>
      <c r="N6" s="28"/>
      <c r="Q6" s="4" t="s">
        <v>13</v>
      </c>
      <c r="R6" s="46">
        <f>PMT($C$7,$C$8,$C$11,,0)</f>
        <v>-414983.82791158254</v>
      </c>
      <c r="S6" s="4"/>
      <c r="T6" s="4"/>
    </row>
    <row r="7" spans="2:20" s="12" customFormat="1" x14ac:dyDescent="0.3">
      <c r="B7" s="13" t="s">
        <v>27</v>
      </c>
      <c r="C7" s="15">
        <f>VLOOKUP(D5,Tabla_owssvr[[Linea de credito]:[Plazo(Meses)]],2,FALSE)</f>
        <v>0.01</v>
      </c>
      <c r="D7" s="24">
        <f>VLOOKUP(D5,Tabla_owssvr[[Linea de credito]:[Plazo(Meses)]],3,FALSE)</f>
        <v>72</v>
      </c>
      <c r="K7" s="14"/>
      <c r="L7" s="31">
        <v>5</v>
      </c>
      <c r="M7" s="32" t="s">
        <v>31</v>
      </c>
      <c r="N7" s="33"/>
      <c r="Q7" s="14"/>
      <c r="R7" s="14"/>
      <c r="S7" s="14"/>
      <c r="T7" s="14"/>
    </row>
    <row r="8" spans="2:20" ht="14.4" x14ac:dyDescent="0.3">
      <c r="B8" s="7" t="s">
        <v>14</v>
      </c>
      <c r="C8" s="41">
        <v>72</v>
      </c>
      <c r="D8" s="25" t="str">
        <f>IF(C8&gt;D7,"La cuota no puede ser mayor de "&amp;D7,"")</f>
        <v/>
      </c>
      <c r="K8" s="5">
        <f>POWER(K10,C8)</f>
        <v>2.0470993121001326</v>
      </c>
      <c r="L8" s="29">
        <v>6</v>
      </c>
      <c r="M8" s="34" t="s">
        <v>10</v>
      </c>
      <c r="N8" s="28"/>
      <c r="Q8" s="4"/>
      <c r="R8" s="4">
        <f>PMT(C7,C8,C11,,0)</f>
        <v>-414983.82791158254</v>
      </c>
      <c r="S8" s="4">
        <f>(C6*((C7*K8)/(K8-1)))</f>
        <v>671997.86758641875</v>
      </c>
      <c r="T8" s="4"/>
    </row>
    <row r="9" spans="2:20" ht="19.05" customHeight="1" x14ac:dyDescent="0.35">
      <c r="B9" s="7" t="s">
        <v>26</v>
      </c>
      <c r="C9" s="10">
        <f>SUM(G13:G712)</f>
        <v>17000000</v>
      </c>
      <c r="D9" s="23"/>
      <c r="G9" s="52" t="str">
        <f>IF(G12&gt;C6,"Las cuotas extras superan el valor del crédito","")</f>
        <v/>
      </c>
      <c r="H9" s="52"/>
      <c r="I9" s="52"/>
      <c r="J9" s="44"/>
      <c r="K9" s="5"/>
      <c r="L9" s="29">
        <v>7</v>
      </c>
      <c r="M9" s="30" t="s">
        <v>11</v>
      </c>
      <c r="N9" s="28"/>
      <c r="Q9" s="4"/>
      <c r="R9" s="4"/>
      <c r="S9" s="4"/>
      <c r="T9" s="4"/>
    </row>
    <row r="10" spans="2:20" ht="17.55" hidden="1" customHeight="1" x14ac:dyDescent="0.35">
      <c r="B10" s="7" t="s">
        <v>26</v>
      </c>
      <c r="C10" s="10">
        <f>SUM(I14:I713)</f>
        <v>13146368.744929438</v>
      </c>
      <c r="D10" s="23"/>
      <c r="G10" s="52"/>
      <c r="H10" s="52"/>
      <c r="I10" s="52"/>
      <c r="J10" s="44"/>
      <c r="K10" s="4">
        <f>1+C7</f>
        <v>1.01</v>
      </c>
      <c r="L10" s="29"/>
      <c r="M10" s="30"/>
      <c r="N10" s="28"/>
      <c r="Q10" s="4"/>
      <c r="R10" s="4"/>
      <c r="S10" s="4"/>
      <c r="T10" s="4"/>
    </row>
    <row r="11" spans="2:20" ht="12.75" customHeight="1" x14ac:dyDescent="0.35">
      <c r="B11" s="35" t="s">
        <v>15</v>
      </c>
      <c r="C11" s="35">
        <f>(C6-C10)</f>
        <v>21226585.25507056</v>
      </c>
      <c r="D11" s="36"/>
      <c r="G11" s="52"/>
      <c r="H11" s="52"/>
      <c r="I11" s="52"/>
      <c r="J11" s="44"/>
      <c r="L11" s="29">
        <v>8</v>
      </c>
      <c r="M11" s="30" t="s">
        <v>12</v>
      </c>
      <c r="N11" s="28"/>
    </row>
    <row r="12" spans="2:20" x14ac:dyDescent="0.3">
      <c r="G12" s="37">
        <f>SUM(G14:G222)</f>
        <v>17000000</v>
      </c>
      <c r="J12" s="37"/>
      <c r="L12" s="29">
        <v>9</v>
      </c>
      <c r="M12" s="30" t="s">
        <v>32</v>
      </c>
      <c r="N12" s="28"/>
    </row>
    <row r="13" spans="2:20" ht="27.6" x14ac:dyDescent="0.3">
      <c r="B13" s="16" t="s">
        <v>16</v>
      </c>
      <c r="C13" s="16" t="s">
        <v>17</v>
      </c>
      <c r="D13" s="11" t="s">
        <v>18</v>
      </c>
      <c r="E13" s="11" t="s">
        <v>19</v>
      </c>
      <c r="F13" s="11" t="s">
        <v>20</v>
      </c>
      <c r="G13" s="11" t="s">
        <v>21</v>
      </c>
      <c r="H13" s="11" t="s">
        <v>22</v>
      </c>
      <c r="I13" s="11" t="s">
        <v>23</v>
      </c>
      <c r="J13" s="45" t="s">
        <v>34</v>
      </c>
      <c r="K13" s="2"/>
      <c r="L13" s="29">
        <v>10</v>
      </c>
      <c r="M13" s="30" t="s">
        <v>33</v>
      </c>
      <c r="N13" s="28"/>
    </row>
    <row r="14" spans="2:20" x14ac:dyDescent="0.3">
      <c r="B14" s="19">
        <v>1</v>
      </c>
      <c r="C14" s="20">
        <f ca="1">+C4</f>
        <v>45705</v>
      </c>
      <c r="D14" s="21">
        <f>IF($C$5=1,(E14+F14),IF($C$5=5,(E14+F14),($R$6)*-1))</f>
        <v>414983.82791158254</v>
      </c>
      <c r="E14" s="21">
        <f>(C6*$C$7)</f>
        <v>343729.54</v>
      </c>
      <c r="F14" s="21">
        <f t="shared" ref="F14:F77" si="0">IF($C$5=1,(($C$6-SUM($G$14:$G$133))/$C$8),IF($C$5=5,(($C$6-SUM($G$14:$G$133))/$C$8),(D14-E14)))</f>
        <v>71254.287911582564</v>
      </c>
      <c r="G14" s="22"/>
      <c r="H14" s="21">
        <f>(C6-F14-G14)</f>
        <v>34301699.712088421</v>
      </c>
      <c r="I14" s="21">
        <f>(G14*(1/(1+$C$7)^B14))</f>
        <v>0</v>
      </c>
      <c r="J14" s="22"/>
      <c r="K14" s="2"/>
      <c r="L14" s="29">
        <v>11</v>
      </c>
      <c r="M14" s="30" t="s">
        <v>35</v>
      </c>
      <c r="N14" s="28"/>
    </row>
    <row r="15" spans="2:20" x14ac:dyDescent="0.3">
      <c r="B15" s="19">
        <f>(B14+1)</f>
        <v>2</v>
      </c>
      <c r="C15" s="20">
        <f ca="1">IF(MONTH(C14)=1,(C14+31),IF(MONTH(C14)=2,(C14+29),IF(MONTH(C14)=3,(C14+31),IF(MONTH(C14)=5,(C14+31),IF(MONTH(C14)=7,(C14+31),IF(MONTH(C14)=8,(C14+31),IF(MONTH(C14)=10,(C14+31),IF(MONTH(C14)=12,(C14+31),(C14+30)))))))))</f>
        <v>45734</v>
      </c>
      <c r="D15" s="21">
        <f t="shared" ref="D15:D78" si="1">IF($C$5=1,(E15+F15),IF($C$5=5,(E15+F15),($R$6)*-1))</f>
        <v>414983.82791158254</v>
      </c>
      <c r="E15" s="21">
        <f>(H14*$C$7)</f>
        <v>343016.99712088419</v>
      </c>
      <c r="F15" s="21">
        <f t="shared" si="0"/>
        <v>71966.830790698354</v>
      </c>
      <c r="G15" s="22"/>
      <c r="H15" s="21">
        <f>(H14-F15-G15)</f>
        <v>34229732.881297722</v>
      </c>
      <c r="I15" s="21">
        <f>(G15*(1/(1+$C$7)^B15))</f>
        <v>0</v>
      </c>
      <c r="J15" s="22"/>
      <c r="K15" s="2"/>
      <c r="L15" s="29">
        <v>12</v>
      </c>
      <c r="M15" s="30" t="s">
        <v>36</v>
      </c>
      <c r="N15" s="28"/>
    </row>
    <row r="16" spans="2:20" x14ac:dyDescent="0.3">
      <c r="B16" s="19">
        <f t="shared" ref="B16:B79" si="2">(B15+1)</f>
        <v>3</v>
      </c>
      <c r="C16" s="20">
        <f ca="1">IF(MONTH(C15)=1,(C15+31),IF(MONTH(C15)=2,(C15+29),IF(MONTH(C15)=3,(C15+31),IF(MONTH(C15)=5,(C15+31),IF(MONTH(C15)=7,(C15+31),IF(MONTH(C15)=8,(C15+31),IF(MONTH(C15)=10,(C15+31),IF(MONTH(C15)=12,(C15+31),(C15+30)))))))))</f>
        <v>45765</v>
      </c>
      <c r="D16" s="21">
        <f>IF($C$5=1,(E16+F16),IF($C$5=5,(E16+F16),($R$6)*-1))</f>
        <v>414983.82791158254</v>
      </c>
      <c r="E16" s="21">
        <f t="shared" ref="E16:E79" si="3">(H15*$C$7)</f>
        <v>342297.32881297724</v>
      </c>
      <c r="F16" s="21">
        <f t="shared" si="0"/>
        <v>72686.499098605302</v>
      </c>
      <c r="G16" s="22"/>
      <c r="H16" s="21">
        <f t="shared" ref="H16:H79" si="4">(H15-F16-G16)</f>
        <v>34157046.382199116</v>
      </c>
      <c r="I16" s="21">
        <f t="shared" ref="I16:I79" si="5">(G16*(1/(1+$C$7)^B16))</f>
        <v>0</v>
      </c>
      <c r="J16" s="22"/>
      <c r="K16" s="2"/>
    </row>
    <row r="17" spans="2:11" x14ac:dyDescent="0.3">
      <c r="B17" s="19">
        <f t="shared" si="2"/>
        <v>4</v>
      </c>
      <c r="C17" s="20">
        <f ca="1">IF(MONTH(C16)=1,(C16+31),IF(MONTH(C16)=2,(C16+29),IF(MONTH(C16)=3,(C16+31),IF(MONTH(C16)=5,(C16+31),IF(MONTH(C16)=7,(C16+31),IF(MONTH(C16)=8,(C16+31),IF(MONTH(C16)=10,(C16+31),IF(MONTH(C16)=12,(C16+31),(C16+30)))))))))</f>
        <v>45795</v>
      </c>
      <c r="D17" s="21">
        <f t="shared" si="1"/>
        <v>414983.82791158254</v>
      </c>
      <c r="E17" s="21">
        <f>(H16*$C$7)</f>
        <v>341570.46382199117</v>
      </c>
      <c r="F17" s="21">
        <f t="shared" si="0"/>
        <v>73413.36408959137</v>
      </c>
      <c r="G17" s="22"/>
      <c r="H17" s="21">
        <f>(H16-F17-G17)</f>
        <v>34083633.018109523</v>
      </c>
      <c r="I17" s="21">
        <f t="shared" si="5"/>
        <v>0</v>
      </c>
      <c r="J17" s="22"/>
      <c r="K17" s="2"/>
    </row>
    <row r="18" spans="2:11" ht="14.4" x14ac:dyDescent="0.3">
      <c r="B18" s="19">
        <f t="shared" si="2"/>
        <v>5</v>
      </c>
      <c r="C18" s="20">
        <f ca="1">IF(MONTH(C17)=1,(C17+31),IF(MONTH(C17)=2,(C17+29),IF(MONTH(C17)=3,(C17+31),IF(MONTH(C17)=5,(C17+31),IF(MONTH(C17)=7,(C17+31),IF(MONTH(C17)=8,(C17+31),IF(MONTH(C17)=10,(C17+31),IF(MONTH(C17)=12,(C17+31),(C17+30)))))))))</f>
        <v>45826</v>
      </c>
      <c r="D18" s="21">
        <f t="shared" si="1"/>
        <v>414983.82791158254</v>
      </c>
      <c r="E18" s="21">
        <f t="shared" si="3"/>
        <v>340836.33018109523</v>
      </c>
      <c r="F18" s="21">
        <f t="shared" si="0"/>
        <v>74147.497730487317</v>
      </c>
      <c r="G18" s="47"/>
      <c r="H18" s="21">
        <f t="shared" si="4"/>
        <v>34009485.520379037</v>
      </c>
      <c r="I18" s="21">
        <f t="shared" si="5"/>
        <v>0</v>
      </c>
      <c r="J18" s="22"/>
      <c r="K18" s="2"/>
    </row>
    <row r="19" spans="2:11" x14ac:dyDescent="0.3">
      <c r="B19" s="19">
        <f t="shared" si="2"/>
        <v>6</v>
      </c>
      <c r="C19" s="20">
        <f t="shared" ref="C19:C82" ca="1" si="6">IF(MONTH(C18)=1,(C18+31),IF(MONTH(C18)=2,(C18+29),IF(MONTH(C18)=3,(C18+31),IF(MONTH(C18)=5,(C18+31),IF(MONTH(C18)=7,(C18+31),IF(MONTH(C18)=8,(C18+31),IF(MONTH(C18)=10,(C18+31),IF(MONTH(C18)=12,(C18+31),(C18+30)))))))))</f>
        <v>45856</v>
      </c>
      <c r="D19" s="21">
        <f t="shared" si="1"/>
        <v>414983.82791158254</v>
      </c>
      <c r="E19" s="21">
        <f t="shared" si="3"/>
        <v>340094.85520379036</v>
      </c>
      <c r="F19" s="21">
        <f t="shared" si="0"/>
        <v>74888.972707792185</v>
      </c>
      <c r="G19" s="22"/>
      <c r="H19" s="21">
        <f t="shared" si="4"/>
        <v>33934596.547671244</v>
      </c>
      <c r="I19" s="21">
        <f t="shared" si="5"/>
        <v>0</v>
      </c>
      <c r="J19" s="22"/>
      <c r="K19" s="2"/>
    </row>
    <row r="20" spans="2:11" x14ac:dyDescent="0.3">
      <c r="B20" s="19">
        <f t="shared" si="2"/>
        <v>7</v>
      </c>
      <c r="C20" s="20">
        <f t="shared" ca="1" si="6"/>
        <v>45887</v>
      </c>
      <c r="D20" s="21">
        <f t="shared" si="1"/>
        <v>414983.82791158254</v>
      </c>
      <c r="E20" s="21">
        <f t="shared" si="3"/>
        <v>339345.96547671244</v>
      </c>
      <c r="F20" s="21">
        <f t="shared" si="0"/>
        <v>75637.862434870098</v>
      </c>
      <c r="G20" s="22"/>
      <c r="H20" s="21">
        <f t="shared" si="4"/>
        <v>33858958.685236372</v>
      </c>
      <c r="I20" s="21">
        <f t="shared" si="5"/>
        <v>0</v>
      </c>
      <c r="J20" s="22"/>
      <c r="K20" s="2"/>
    </row>
    <row r="21" spans="2:11" x14ac:dyDescent="0.3">
      <c r="B21" s="19">
        <f t="shared" si="2"/>
        <v>8</v>
      </c>
      <c r="C21" s="20">
        <f t="shared" ca="1" si="6"/>
        <v>45918</v>
      </c>
      <c r="D21" s="21">
        <f t="shared" si="1"/>
        <v>414983.82791158254</v>
      </c>
      <c r="E21" s="21">
        <f t="shared" si="3"/>
        <v>338589.58685236372</v>
      </c>
      <c r="F21" s="21">
        <f t="shared" si="0"/>
        <v>76394.241059218824</v>
      </c>
      <c r="G21" s="22"/>
      <c r="H21" s="21">
        <f t="shared" si="4"/>
        <v>33782564.444177151</v>
      </c>
      <c r="I21" s="21">
        <f t="shared" si="5"/>
        <v>0</v>
      </c>
      <c r="J21" s="22"/>
      <c r="K21" s="2"/>
    </row>
    <row r="22" spans="2:11" x14ac:dyDescent="0.3">
      <c r="B22" s="19">
        <f t="shared" si="2"/>
        <v>9</v>
      </c>
      <c r="C22" s="20">
        <f t="shared" ca="1" si="6"/>
        <v>45948</v>
      </c>
      <c r="D22" s="21">
        <f t="shared" si="1"/>
        <v>414983.82791158254</v>
      </c>
      <c r="E22" s="21">
        <f t="shared" si="3"/>
        <v>337825.6444417715</v>
      </c>
      <c r="F22" s="21">
        <f t="shared" si="0"/>
        <v>77158.183469811047</v>
      </c>
      <c r="G22" s="22"/>
      <c r="H22" s="21">
        <f t="shared" si="4"/>
        <v>33705406.260707341</v>
      </c>
      <c r="I22" s="21">
        <f t="shared" si="5"/>
        <v>0</v>
      </c>
      <c r="J22" s="22"/>
      <c r="K22" s="2"/>
    </row>
    <row r="23" spans="2:11" x14ac:dyDescent="0.3">
      <c r="B23" s="19">
        <f t="shared" si="2"/>
        <v>10</v>
      </c>
      <c r="C23" s="20">
        <f t="shared" ca="1" si="6"/>
        <v>45979</v>
      </c>
      <c r="D23" s="21">
        <f t="shared" si="1"/>
        <v>414983.82791158254</v>
      </c>
      <c r="E23" s="21">
        <f t="shared" si="3"/>
        <v>337054.0626070734</v>
      </c>
      <c r="F23" s="21">
        <f t="shared" si="0"/>
        <v>77929.765304509143</v>
      </c>
      <c r="G23" s="22"/>
      <c r="H23" s="21">
        <f t="shared" si="4"/>
        <v>33627476.495402835</v>
      </c>
      <c r="I23" s="21">
        <f t="shared" si="5"/>
        <v>0</v>
      </c>
      <c r="J23" s="22"/>
      <c r="K23" s="2"/>
    </row>
    <row r="24" spans="2:11" x14ac:dyDescent="0.3">
      <c r="B24" s="19">
        <f t="shared" si="2"/>
        <v>11</v>
      </c>
      <c r="C24" s="20">
        <f t="shared" ca="1" si="6"/>
        <v>46009</v>
      </c>
      <c r="D24" s="21">
        <f t="shared" si="1"/>
        <v>414983.82791158254</v>
      </c>
      <c r="E24" s="21">
        <f t="shared" si="3"/>
        <v>336274.76495402836</v>
      </c>
      <c r="F24" s="21">
        <f t="shared" si="0"/>
        <v>78709.062957554183</v>
      </c>
      <c r="G24" s="22"/>
      <c r="H24" s="21">
        <f t="shared" si="4"/>
        <v>33548767.43244528</v>
      </c>
      <c r="I24" s="21">
        <f t="shared" si="5"/>
        <v>0</v>
      </c>
      <c r="J24" s="22"/>
      <c r="K24" s="2"/>
    </row>
    <row r="25" spans="2:11" x14ac:dyDescent="0.3">
      <c r="B25" s="19">
        <f t="shared" si="2"/>
        <v>12</v>
      </c>
      <c r="C25" s="20">
        <f t="shared" ca="1" si="6"/>
        <v>46040</v>
      </c>
      <c r="D25" s="21">
        <f t="shared" si="1"/>
        <v>414983.82791158254</v>
      </c>
      <c r="E25" s="21">
        <f t="shared" si="3"/>
        <v>335487.67432445282</v>
      </c>
      <c r="F25" s="21">
        <f t="shared" si="0"/>
        <v>79496.153587129724</v>
      </c>
      <c r="G25" s="22"/>
      <c r="H25" s="21">
        <f t="shared" si="4"/>
        <v>33469271.278858151</v>
      </c>
      <c r="I25" s="21">
        <f t="shared" si="5"/>
        <v>0</v>
      </c>
      <c r="J25" s="22"/>
      <c r="K25" s="2"/>
    </row>
    <row r="26" spans="2:11" x14ac:dyDescent="0.3">
      <c r="B26" s="19">
        <f t="shared" si="2"/>
        <v>13</v>
      </c>
      <c r="C26" s="20">
        <f t="shared" ca="1" si="6"/>
        <v>46071</v>
      </c>
      <c r="D26" s="21">
        <f t="shared" si="1"/>
        <v>414983.82791158254</v>
      </c>
      <c r="E26" s="21">
        <f t="shared" si="3"/>
        <v>334692.7127885815</v>
      </c>
      <c r="F26" s="21">
        <f t="shared" si="0"/>
        <v>80291.115123001044</v>
      </c>
      <c r="G26" s="22"/>
      <c r="H26" s="21">
        <f t="shared" si="4"/>
        <v>33388980.163735151</v>
      </c>
      <c r="I26" s="21">
        <f t="shared" si="5"/>
        <v>0</v>
      </c>
      <c r="J26" s="22"/>
      <c r="K26" s="2"/>
    </row>
    <row r="27" spans="2:11" x14ac:dyDescent="0.3">
      <c r="B27" s="19">
        <f t="shared" si="2"/>
        <v>14</v>
      </c>
      <c r="C27" s="20">
        <f t="shared" ca="1" si="6"/>
        <v>46100</v>
      </c>
      <c r="D27" s="21">
        <f t="shared" si="1"/>
        <v>414983.82791158254</v>
      </c>
      <c r="E27" s="21">
        <f t="shared" si="3"/>
        <v>333889.80163735151</v>
      </c>
      <c r="F27" s="21">
        <f t="shared" si="0"/>
        <v>81094.02627423103</v>
      </c>
      <c r="G27" s="22"/>
      <c r="H27" s="21">
        <f t="shared" si="4"/>
        <v>33307886.137460921</v>
      </c>
      <c r="I27" s="21">
        <f t="shared" si="5"/>
        <v>0</v>
      </c>
      <c r="J27" s="22"/>
      <c r="K27" s="2"/>
    </row>
    <row r="28" spans="2:11" x14ac:dyDescent="0.3">
      <c r="B28" s="19">
        <f t="shared" si="2"/>
        <v>15</v>
      </c>
      <c r="C28" s="20">
        <f t="shared" ca="1" si="6"/>
        <v>46131</v>
      </c>
      <c r="D28" s="21">
        <f t="shared" si="1"/>
        <v>414983.82791158254</v>
      </c>
      <c r="E28" s="21">
        <f t="shared" si="3"/>
        <v>333078.86137460923</v>
      </c>
      <c r="F28" s="21">
        <f t="shared" si="0"/>
        <v>81904.966536973312</v>
      </c>
      <c r="G28" s="22">
        <v>6000000</v>
      </c>
      <c r="H28" s="21">
        <f t="shared" si="4"/>
        <v>27225981.170923948</v>
      </c>
      <c r="I28" s="21">
        <f t="shared" si="5"/>
        <v>5168096.8489702744</v>
      </c>
      <c r="J28" s="22" t="s">
        <v>37</v>
      </c>
      <c r="K28" s="2"/>
    </row>
    <row r="29" spans="2:11" x14ac:dyDescent="0.3">
      <c r="B29" s="19">
        <f t="shared" si="2"/>
        <v>16</v>
      </c>
      <c r="C29" s="20">
        <f t="shared" ca="1" si="6"/>
        <v>46161</v>
      </c>
      <c r="D29" s="21">
        <f t="shared" si="1"/>
        <v>414983.82791158254</v>
      </c>
      <c r="E29" s="21">
        <f t="shared" si="3"/>
        <v>272259.8117092395</v>
      </c>
      <c r="F29" s="21">
        <f t="shared" si="0"/>
        <v>142724.01620234305</v>
      </c>
      <c r="G29" s="22"/>
      <c r="H29" s="21">
        <f t="shared" si="4"/>
        <v>27083257.154721607</v>
      </c>
      <c r="I29" s="21">
        <f t="shared" si="5"/>
        <v>0</v>
      </c>
      <c r="J29" s="22"/>
      <c r="K29" s="2"/>
    </row>
    <row r="30" spans="2:11" ht="14.4" x14ac:dyDescent="0.3">
      <c r="B30" s="19">
        <f t="shared" si="2"/>
        <v>17</v>
      </c>
      <c r="C30" s="20">
        <f t="shared" ca="1" si="6"/>
        <v>46192</v>
      </c>
      <c r="D30" s="21">
        <f t="shared" si="1"/>
        <v>414983.82791158254</v>
      </c>
      <c r="E30" s="21">
        <f t="shared" si="3"/>
        <v>270832.5715472161</v>
      </c>
      <c r="F30" s="21">
        <f t="shared" si="0"/>
        <v>144151.25636436645</v>
      </c>
      <c r="G30" s="47"/>
      <c r="H30" s="21">
        <f t="shared" si="4"/>
        <v>26939105.898357239</v>
      </c>
      <c r="I30" s="21">
        <f t="shared" si="5"/>
        <v>0</v>
      </c>
      <c r="J30" s="22"/>
      <c r="K30" s="2"/>
    </row>
    <row r="31" spans="2:11" x14ac:dyDescent="0.3">
      <c r="B31" s="19">
        <f t="shared" si="2"/>
        <v>18</v>
      </c>
      <c r="C31" s="20">
        <f t="shared" ca="1" si="6"/>
        <v>46222</v>
      </c>
      <c r="D31" s="21">
        <f t="shared" si="1"/>
        <v>414983.82791158254</v>
      </c>
      <c r="E31" s="21">
        <f t="shared" si="3"/>
        <v>269391.05898357241</v>
      </c>
      <c r="F31" s="21">
        <f t="shared" si="0"/>
        <v>145592.76892801013</v>
      </c>
      <c r="G31" s="22"/>
      <c r="H31" s="21">
        <f t="shared" si="4"/>
        <v>26793513.129429229</v>
      </c>
      <c r="I31" s="21">
        <f t="shared" si="5"/>
        <v>0</v>
      </c>
      <c r="J31" s="22"/>
      <c r="K31" s="2"/>
    </row>
    <row r="32" spans="2:11" x14ac:dyDescent="0.3">
      <c r="B32" s="19">
        <f t="shared" si="2"/>
        <v>19</v>
      </c>
      <c r="C32" s="20">
        <f t="shared" ca="1" si="6"/>
        <v>46253</v>
      </c>
      <c r="D32" s="21">
        <f t="shared" si="1"/>
        <v>414983.82791158254</v>
      </c>
      <c r="E32" s="21">
        <f t="shared" si="3"/>
        <v>267935.13129429228</v>
      </c>
      <c r="F32" s="21">
        <f t="shared" si="0"/>
        <v>147048.69661729026</v>
      </c>
      <c r="G32" s="22"/>
      <c r="H32" s="21">
        <f t="shared" si="4"/>
        <v>26646464.432811938</v>
      </c>
      <c r="I32" s="21">
        <f t="shared" si="5"/>
        <v>0</v>
      </c>
      <c r="J32" s="22"/>
      <c r="K32" s="2"/>
    </row>
    <row r="33" spans="2:11" x14ac:dyDescent="0.3">
      <c r="B33" s="19">
        <f t="shared" si="2"/>
        <v>20</v>
      </c>
      <c r="C33" s="20">
        <f t="shared" ca="1" si="6"/>
        <v>46284</v>
      </c>
      <c r="D33" s="21">
        <f t="shared" si="1"/>
        <v>414983.82791158254</v>
      </c>
      <c r="E33" s="21">
        <f t="shared" si="3"/>
        <v>266464.64432811941</v>
      </c>
      <c r="F33" s="21">
        <f t="shared" si="0"/>
        <v>148519.18358346313</v>
      </c>
      <c r="G33" s="22"/>
      <c r="H33" s="21">
        <f t="shared" si="4"/>
        <v>26497945.249228474</v>
      </c>
      <c r="I33" s="21">
        <f t="shared" si="5"/>
        <v>0</v>
      </c>
      <c r="J33" s="22"/>
      <c r="K33" s="2"/>
    </row>
    <row r="34" spans="2:11" x14ac:dyDescent="0.3">
      <c r="B34" s="19">
        <f t="shared" si="2"/>
        <v>21</v>
      </c>
      <c r="C34" s="20">
        <f t="shared" ca="1" si="6"/>
        <v>46314</v>
      </c>
      <c r="D34" s="21">
        <f t="shared" si="1"/>
        <v>414983.82791158254</v>
      </c>
      <c r="E34" s="21">
        <f t="shared" si="3"/>
        <v>264979.45249228476</v>
      </c>
      <c r="F34" s="21">
        <f t="shared" si="0"/>
        <v>150004.37541929778</v>
      </c>
      <c r="G34" s="22"/>
      <c r="H34" s="21">
        <f t="shared" si="4"/>
        <v>26347940.873809177</v>
      </c>
      <c r="I34" s="21">
        <f t="shared" si="5"/>
        <v>0</v>
      </c>
      <c r="J34" s="22"/>
      <c r="K34" s="2"/>
    </row>
    <row r="35" spans="2:11" x14ac:dyDescent="0.3">
      <c r="B35" s="19">
        <f t="shared" si="2"/>
        <v>22</v>
      </c>
      <c r="C35" s="20">
        <f t="shared" ca="1" si="6"/>
        <v>46345</v>
      </c>
      <c r="D35" s="21">
        <f t="shared" si="1"/>
        <v>414983.82791158254</v>
      </c>
      <c r="E35" s="21">
        <f t="shared" si="3"/>
        <v>263479.40873809176</v>
      </c>
      <c r="F35" s="21">
        <f t="shared" si="0"/>
        <v>151504.41917349078</v>
      </c>
      <c r="G35" s="22"/>
      <c r="H35" s="21">
        <f t="shared" si="4"/>
        <v>26196436.454635687</v>
      </c>
      <c r="I35" s="21">
        <f t="shared" si="5"/>
        <v>0</v>
      </c>
      <c r="J35" s="22"/>
      <c r="K35" s="2"/>
    </row>
    <row r="36" spans="2:11" x14ac:dyDescent="0.3">
      <c r="B36" s="19">
        <f t="shared" si="2"/>
        <v>23</v>
      </c>
      <c r="C36" s="20">
        <f t="shared" ca="1" si="6"/>
        <v>46375</v>
      </c>
      <c r="D36" s="21">
        <f t="shared" si="1"/>
        <v>414983.82791158254</v>
      </c>
      <c r="E36" s="21">
        <f t="shared" si="3"/>
        <v>261964.36454635687</v>
      </c>
      <c r="F36" s="21">
        <f t="shared" si="0"/>
        <v>153019.46336522567</v>
      </c>
      <c r="G36" s="22"/>
      <c r="H36" s="21">
        <f t="shared" si="4"/>
        <v>26043416.99127046</v>
      </c>
      <c r="I36" s="21">
        <f t="shared" si="5"/>
        <v>0</v>
      </c>
      <c r="J36" s="22"/>
      <c r="K36" s="2"/>
    </row>
    <row r="37" spans="2:11" x14ac:dyDescent="0.3">
      <c r="B37" s="19">
        <f t="shared" si="2"/>
        <v>24</v>
      </c>
      <c r="C37" s="20">
        <f t="shared" ca="1" si="6"/>
        <v>46406</v>
      </c>
      <c r="D37" s="21">
        <f t="shared" si="1"/>
        <v>414983.82791158254</v>
      </c>
      <c r="E37" s="21">
        <f t="shared" si="3"/>
        <v>260434.16991270462</v>
      </c>
      <c r="F37" s="21">
        <f t="shared" si="0"/>
        <v>154549.65799887793</v>
      </c>
      <c r="G37" s="22"/>
      <c r="H37" s="21">
        <f t="shared" si="4"/>
        <v>25888867.333271582</v>
      </c>
      <c r="I37" s="21">
        <f t="shared" si="5"/>
        <v>0</v>
      </c>
      <c r="J37" s="22"/>
      <c r="K37" s="2"/>
    </row>
    <row r="38" spans="2:11" x14ac:dyDescent="0.3">
      <c r="B38" s="19">
        <f t="shared" si="2"/>
        <v>25</v>
      </c>
      <c r="C38" s="20">
        <f t="shared" ca="1" si="6"/>
        <v>46437</v>
      </c>
      <c r="D38" s="21">
        <f t="shared" si="1"/>
        <v>414983.82791158254</v>
      </c>
      <c r="E38" s="21">
        <f t="shared" si="3"/>
        <v>258888.67333271581</v>
      </c>
      <c r="F38" s="21">
        <f t="shared" si="0"/>
        <v>156095.15457886673</v>
      </c>
      <c r="G38" s="22"/>
      <c r="H38" s="21">
        <f t="shared" si="4"/>
        <v>25732772.178692713</v>
      </c>
      <c r="I38" s="21">
        <f t="shared" si="5"/>
        <v>0</v>
      </c>
      <c r="J38" s="22"/>
      <c r="K38" s="2"/>
    </row>
    <row r="39" spans="2:11" x14ac:dyDescent="0.3">
      <c r="B39" s="19">
        <f t="shared" si="2"/>
        <v>26</v>
      </c>
      <c r="C39" s="20">
        <f t="shared" ca="1" si="6"/>
        <v>46466</v>
      </c>
      <c r="D39" s="21">
        <f t="shared" si="1"/>
        <v>414983.82791158254</v>
      </c>
      <c r="E39" s="21">
        <f t="shared" si="3"/>
        <v>257327.72178692714</v>
      </c>
      <c r="F39" s="21">
        <f t="shared" si="0"/>
        <v>157656.1061246554</v>
      </c>
      <c r="G39" s="22"/>
      <c r="H39" s="21">
        <f t="shared" si="4"/>
        <v>25575116.072568059</v>
      </c>
      <c r="I39" s="21">
        <f t="shared" si="5"/>
        <v>0</v>
      </c>
      <c r="J39" s="22"/>
      <c r="K39" s="2"/>
    </row>
    <row r="40" spans="2:11" x14ac:dyDescent="0.3">
      <c r="B40" s="19">
        <f t="shared" si="2"/>
        <v>27</v>
      </c>
      <c r="C40" s="20">
        <f t="shared" ca="1" si="6"/>
        <v>46497</v>
      </c>
      <c r="D40" s="21">
        <f t="shared" si="1"/>
        <v>414983.82791158254</v>
      </c>
      <c r="E40" s="21">
        <f t="shared" si="3"/>
        <v>255751.16072568059</v>
      </c>
      <c r="F40" s="21">
        <f t="shared" si="0"/>
        <v>159232.66718590196</v>
      </c>
      <c r="G40" s="22">
        <v>6000000</v>
      </c>
      <c r="H40" s="21">
        <f t="shared" si="4"/>
        <v>19415883.405382156</v>
      </c>
      <c r="I40" s="21">
        <f t="shared" si="5"/>
        <v>4586423.5447139507</v>
      </c>
      <c r="J40" s="22" t="s">
        <v>37</v>
      </c>
      <c r="K40" s="2"/>
    </row>
    <row r="41" spans="2:11" ht="14.4" x14ac:dyDescent="0.3">
      <c r="B41" s="19">
        <f t="shared" si="2"/>
        <v>28</v>
      </c>
      <c r="C41" s="20">
        <f t="shared" ca="1" si="6"/>
        <v>46527</v>
      </c>
      <c r="D41" s="21">
        <f t="shared" si="1"/>
        <v>414983.82791158254</v>
      </c>
      <c r="E41" s="21">
        <f t="shared" si="3"/>
        <v>194158.83405382157</v>
      </c>
      <c r="F41" s="21">
        <f t="shared" si="0"/>
        <v>220824.99385776097</v>
      </c>
      <c r="G41" s="47"/>
      <c r="H41" s="21">
        <f t="shared" si="4"/>
        <v>19195058.411524396</v>
      </c>
      <c r="I41" s="21">
        <f t="shared" si="5"/>
        <v>0</v>
      </c>
      <c r="J41" s="22"/>
      <c r="K41" s="2"/>
    </row>
    <row r="42" spans="2:11" x14ac:dyDescent="0.3">
      <c r="B42" s="19">
        <f t="shared" si="2"/>
        <v>29</v>
      </c>
      <c r="C42" s="20">
        <f t="shared" ca="1" si="6"/>
        <v>46558</v>
      </c>
      <c r="D42" s="21">
        <f t="shared" si="1"/>
        <v>414983.82791158254</v>
      </c>
      <c r="E42" s="21">
        <f t="shared" si="3"/>
        <v>191950.58411524395</v>
      </c>
      <c r="F42" s="21">
        <f t="shared" si="0"/>
        <v>223033.24379633859</v>
      </c>
      <c r="G42" s="22"/>
      <c r="H42" s="21">
        <f t="shared" si="4"/>
        <v>18972025.167728059</v>
      </c>
      <c r="I42" s="21">
        <f t="shared" si="5"/>
        <v>0</v>
      </c>
      <c r="J42" s="22"/>
      <c r="K42" s="2"/>
    </row>
    <row r="43" spans="2:11" x14ac:dyDescent="0.3">
      <c r="B43" s="19">
        <f t="shared" si="2"/>
        <v>30</v>
      </c>
      <c r="C43" s="20">
        <f t="shared" ca="1" si="6"/>
        <v>46588</v>
      </c>
      <c r="D43" s="21">
        <f t="shared" si="1"/>
        <v>414983.82791158254</v>
      </c>
      <c r="E43" s="21">
        <f t="shared" si="3"/>
        <v>189720.25167728058</v>
      </c>
      <c r="F43" s="21">
        <f t="shared" si="0"/>
        <v>225263.57623430196</v>
      </c>
      <c r="G43" s="22"/>
      <c r="H43" s="21">
        <f t="shared" si="4"/>
        <v>18746761.591493756</v>
      </c>
      <c r="I43" s="21">
        <f t="shared" si="5"/>
        <v>0</v>
      </c>
      <c r="J43" s="22"/>
      <c r="K43" s="2"/>
    </row>
    <row r="44" spans="2:11" x14ac:dyDescent="0.3">
      <c r="B44" s="19">
        <f t="shared" si="2"/>
        <v>31</v>
      </c>
      <c r="C44" s="20">
        <f t="shared" ca="1" si="6"/>
        <v>46619</v>
      </c>
      <c r="D44" s="21">
        <f t="shared" si="1"/>
        <v>414983.82791158254</v>
      </c>
      <c r="E44" s="21">
        <f t="shared" si="3"/>
        <v>187467.61591493755</v>
      </c>
      <c r="F44" s="21">
        <f t="shared" si="0"/>
        <v>227516.211996645</v>
      </c>
      <c r="G44" s="22"/>
      <c r="H44" s="21">
        <f t="shared" si="4"/>
        <v>18519245.379497111</v>
      </c>
      <c r="I44" s="21">
        <f t="shared" si="5"/>
        <v>0</v>
      </c>
      <c r="J44" s="22"/>
      <c r="K44" s="2"/>
    </row>
    <row r="45" spans="2:11" x14ac:dyDescent="0.3">
      <c r="B45" s="19">
        <f t="shared" si="2"/>
        <v>32</v>
      </c>
      <c r="C45" s="20">
        <f t="shared" ca="1" si="6"/>
        <v>46650</v>
      </c>
      <c r="D45" s="21">
        <f t="shared" si="1"/>
        <v>414983.82791158254</v>
      </c>
      <c r="E45" s="21">
        <f t="shared" si="3"/>
        <v>185192.45379497111</v>
      </c>
      <c r="F45" s="21">
        <f t="shared" si="0"/>
        <v>229791.37411661143</v>
      </c>
      <c r="G45" s="22"/>
      <c r="H45" s="21">
        <f t="shared" si="4"/>
        <v>18289454.0053805</v>
      </c>
      <c r="I45" s="21">
        <f t="shared" si="5"/>
        <v>0</v>
      </c>
      <c r="J45" s="22"/>
      <c r="K45" s="2"/>
    </row>
    <row r="46" spans="2:11" x14ac:dyDescent="0.3">
      <c r="B46" s="19">
        <f t="shared" si="2"/>
        <v>33</v>
      </c>
      <c r="C46" s="20">
        <f t="shared" ca="1" si="6"/>
        <v>46680</v>
      </c>
      <c r="D46" s="21">
        <f t="shared" si="1"/>
        <v>414983.82791158254</v>
      </c>
      <c r="E46" s="21">
        <f t="shared" si="3"/>
        <v>182894.54005380502</v>
      </c>
      <c r="F46" s="21">
        <f t="shared" si="0"/>
        <v>232089.28785777753</v>
      </c>
      <c r="G46" s="22"/>
      <c r="H46" s="21">
        <f t="shared" si="4"/>
        <v>18057364.717522722</v>
      </c>
      <c r="I46" s="21">
        <f t="shared" si="5"/>
        <v>0</v>
      </c>
      <c r="J46" s="22"/>
      <c r="K46" s="2"/>
    </row>
    <row r="47" spans="2:11" x14ac:dyDescent="0.3">
      <c r="B47" s="19">
        <f t="shared" si="2"/>
        <v>34</v>
      </c>
      <c r="C47" s="20">
        <f t="shared" ca="1" si="6"/>
        <v>46711</v>
      </c>
      <c r="D47" s="21">
        <f t="shared" si="1"/>
        <v>414983.82791158254</v>
      </c>
      <c r="E47" s="21">
        <f t="shared" si="3"/>
        <v>180573.64717522723</v>
      </c>
      <c r="F47" s="21">
        <f t="shared" si="0"/>
        <v>234410.18073635531</v>
      </c>
      <c r="G47" s="22"/>
      <c r="H47" s="21">
        <f t="shared" si="4"/>
        <v>17822954.536786366</v>
      </c>
      <c r="I47" s="21">
        <f t="shared" si="5"/>
        <v>0</v>
      </c>
      <c r="J47" s="22"/>
      <c r="K47" s="2"/>
    </row>
    <row r="48" spans="2:11" x14ac:dyDescent="0.3">
      <c r="B48" s="19">
        <f t="shared" si="2"/>
        <v>35</v>
      </c>
      <c r="C48" s="20">
        <f t="shared" ca="1" si="6"/>
        <v>46741</v>
      </c>
      <c r="D48" s="21">
        <f t="shared" si="1"/>
        <v>414983.82791158254</v>
      </c>
      <c r="E48" s="21">
        <f t="shared" si="3"/>
        <v>178229.54536786367</v>
      </c>
      <c r="F48" s="21">
        <f t="shared" si="0"/>
        <v>236754.28254371887</v>
      </c>
      <c r="G48" s="22"/>
      <c r="H48" s="21">
        <f t="shared" si="4"/>
        <v>17586200.254242647</v>
      </c>
      <c r="I48" s="21">
        <f t="shared" si="5"/>
        <v>0</v>
      </c>
      <c r="J48" s="22"/>
      <c r="K48" s="2"/>
    </row>
    <row r="49" spans="2:11" x14ac:dyDescent="0.3">
      <c r="B49" s="19">
        <f t="shared" si="2"/>
        <v>36</v>
      </c>
      <c r="C49" s="20">
        <f t="shared" ca="1" si="6"/>
        <v>46772</v>
      </c>
      <c r="D49" s="21">
        <f t="shared" si="1"/>
        <v>414983.82791158254</v>
      </c>
      <c r="E49" s="21">
        <f t="shared" si="3"/>
        <v>175862.00254242649</v>
      </c>
      <c r="F49" s="21">
        <f t="shared" si="0"/>
        <v>239121.82536915605</v>
      </c>
      <c r="G49" s="22"/>
      <c r="H49" s="21">
        <f t="shared" si="4"/>
        <v>17347078.428873491</v>
      </c>
      <c r="I49" s="21">
        <f t="shared" si="5"/>
        <v>0</v>
      </c>
      <c r="J49" s="22"/>
      <c r="K49" s="2"/>
    </row>
    <row r="50" spans="2:11" x14ac:dyDescent="0.3">
      <c r="B50" s="19">
        <f t="shared" si="2"/>
        <v>37</v>
      </c>
      <c r="C50" s="20">
        <f t="shared" ca="1" si="6"/>
        <v>46803</v>
      </c>
      <c r="D50" s="21">
        <f t="shared" si="1"/>
        <v>414983.82791158254</v>
      </c>
      <c r="E50" s="21">
        <f t="shared" si="3"/>
        <v>173470.7842887349</v>
      </c>
      <c r="F50" s="21">
        <f t="shared" si="0"/>
        <v>241513.04362284765</v>
      </c>
      <c r="G50" s="22"/>
      <c r="H50" s="21">
        <f t="shared" si="4"/>
        <v>17105565.385250643</v>
      </c>
      <c r="I50" s="21">
        <f t="shared" si="5"/>
        <v>0</v>
      </c>
      <c r="J50" s="22"/>
      <c r="K50" s="2"/>
    </row>
    <row r="51" spans="2:11" x14ac:dyDescent="0.3">
      <c r="B51" s="19">
        <f t="shared" si="2"/>
        <v>38</v>
      </c>
      <c r="C51" s="20">
        <f t="shared" ca="1" si="6"/>
        <v>46832</v>
      </c>
      <c r="D51" s="21">
        <f t="shared" si="1"/>
        <v>414983.82791158254</v>
      </c>
      <c r="E51" s="21">
        <f t="shared" si="3"/>
        <v>171055.65385250642</v>
      </c>
      <c r="F51" s="21">
        <f t="shared" si="0"/>
        <v>243928.17405907612</v>
      </c>
      <c r="G51" s="22"/>
      <c r="H51" s="21">
        <f t="shared" si="4"/>
        <v>16861637.211191569</v>
      </c>
      <c r="I51" s="21">
        <f t="shared" si="5"/>
        <v>0</v>
      </c>
      <c r="J51" s="22"/>
      <c r="K51" s="2"/>
    </row>
    <row r="52" spans="2:11" x14ac:dyDescent="0.3">
      <c r="B52" s="19">
        <f t="shared" si="2"/>
        <v>39</v>
      </c>
      <c r="C52" s="20">
        <f t="shared" ca="1" si="6"/>
        <v>46863</v>
      </c>
      <c r="D52" s="21">
        <f t="shared" si="1"/>
        <v>414983.82791158254</v>
      </c>
      <c r="E52" s="21">
        <f t="shared" si="3"/>
        <v>168616.3721119157</v>
      </c>
      <c r="F52" s="21">
        <f t="shared" si="0"/>
        <v>246367.45579966684</v>
      </c>
      <c r="G52" s="22">
        <v>5000000</v>
      </c>
      <c r="H52" s="21">
        <f t="shared" si="4"/>
        <v>11615269.755391901</v>
      </c>
      <c r="I52" s="21">
        <f t="shared" si="5"/>
        <v>3391848.3512452128</v>
      </c>
      <c r="J52" s="22" t="s">
        <v>37</v>
      </c>
      <c r="K52" s="2"/>
    </row>
    <row r="53" spans="2:11" x14ac:dyDescent="0.3">
      <c r="B53" s="19">
        <f t="shared" si="2"/>
        <v>40</v>
      </c>
      <c r="C53" s="20">
        <f t="shared" ca="1" si="6"/>
        <v>46893</v>
      </c>
      <c r="D53" s="21">
        <f t="shared" si="1"/>
        <v>414983.82791158254</v>
      </c>
      <c r="E53" s="21">
        <f t="shared" si="3"/>
        <v>116152.69755391902</v>
      </c>
      <c r="F53" s="21">
        <f t="shared" si="0"/>
        <v>298831.1303576635</v>
      </c>
      <c r="G53" s="22"/>
      <c r="H53" s="21">
        <f t="shared" si="4"/>
        <v>11316438.625034237</v>
      </c>
      <c r="I53" s="21">
        <f t="shared" si="5"/>
        <v>0</v>
      </c>
      <c r="J53" s="22"/>
      <c r="K53" s="2"/>
    </row>
    <row r="54" spans="2:11" ht="14.4" x14ac:dyDescent="0.3">
      <c r="B54" s="19">
        <f t="shared" si="2"/>
        <v>41</v>
      </c>
      <c r="C54" s="20">
        <f t="shared" ca="1" si="6"/>
        <v>46924</v>
      </c>
      <c r="D54" s="21">
        <f t="shared" si="1"/>
        <v>414983.82791158254</v>
      </c>
      <c r="E54" s="21">
        <f t="shared" si="3"/>
        <v>113164.38625034237</v>
      </c>
      <c r="F54" s="21">
        <f t="shared" si="0"/>
        <v>301819.44166124018</v>
      </c>
      <c r="G54" s="47"/>
      <c r="H54" s="21">
        <f t="shared" si="4"/>
        <v>11014619.183372997</v>
      </c>
      <c r="I54" s="21">
        <f t="shared" si="5"/>
        <v>0</v>
      </c>
      <c r="J54" s="22"/>
      <c r="K54" s="2"/>
    </row>
    <row r="55" spans="2:11" ht="14.4" x14ac:dyDescent="0.3">
      <c r="B55" s="19">
        <f t="shared" si="2"/>
        <v>42</v>
      </c>
      <c r="C55" s="20">
        <f t="shared" ca="1" si="6"/>
        <v>46954</v>
      </c>
      <c r="D55" s="21">
        <f t="shared" si="1"/>
        <v>414983.82791158254</v>
      </c>
      <c r="E55" s="21">
        <f t="shared" si="3"/>
        <v>110146.19183372997</v>
      </c>
      <c r="F55" s="21">
        <f t="shared" si="0"/>
        <v>304837.63607785257</v>
      </c>
      <c r="G55" s="47"/>
      <c r="H55" s="21">
        <f t="shared" si="4"/>
        <v>10709781.547295144</v>
      </c>
      <c r="I55" s="21">
        <f t="shared" si="5"/>
        <v>0</v>
      </c>
      <c r="J55" s="22"/>
      <c r="K55" s="2"/>
    </row>
    <row r="56" spans="2:11" x14ac:dyDescent="0.3">
      <c r="B56" s="19">
        <f t="shared" si="2"/>
        <v>43</v>
      </c>
      <c r="C56" s="20">
        <f t="shared" ca="1" si="6"/>
        <v>46985</v>
      </c>
      <c r="D56" s="21">
        <f t="shared" si="1"/>
        <v>414983.82791158254</v>
      </c>
      <c r="E56" s="21">
        <f t="shared" si="3"/>
        <v>107097.81547295144</v>
      </c>
      <c r="F56" s="21">
        <f t="shared" si="0"/>
        <v>307886.01243863109</v>
      </c>
      <c r="G56" s="22"/>
      <c r="H56" s="21">
        <f t="shared" si="4"/>
        <v>10401895.534856513</v>
      </c>
      <c r="I56" s="21">
        <f t="shared" si="5"/>
        <v>0</v>
      </c>
      <c r="J56" s="22"/>
      <c r="K56" s="2"/>
    </row>
    <row r="57" spans="2:11" x14ac:dyDescent="0.3">
      <c r="B57" s="17">
        <f t="shared" si="2"/>
        <v>44</v>
      </c>
      <c r="C57" s="20">
        <f t="shared" ca="1" si="6"/>
        <v>47016</v>
      </c>
      <c r="D57" s="21">
        <f t="shared" si="1"/>
        <v>414983.82791158254</v>
      </c>
      <c r="E57" s="18">
        <f t="shared" si="3"/>
        <v>104018.95534856513</v>
      </c>
      <c r="F57" s="21">
        <f t="shared" si="0"/>
        <v>310964.87256301742</v>
      </c>
      <c r="G57" s="22"/>
      <c r="H57" s="21">
        <f t="shared" si="4"/>
        <v>10090930.662293496</v>
      </c>
      <c r="I57" s="21">
        <f t="shared" si="5"/>
        <v>0</v>
      </c>
      <c r="J57" s="22"/>
      <c r="K57" s="2"/>
    </row>
    <row r="58" spans="2:11" x14ac:dyDescent="0.3">
      <c r="B58" s="17">
        <f t="shared" si="2"/>
        <v>45</v>
      </c>
      <c r="C58" s="20">
        <f t="shared" ca="1" si="6"/>
        <v>47046</v>
      </c>
      <c r="D58" s="21">
        <f t="shared" si="1"/>
        <v>414983.82791158254</v>
      </c>
      <c r="E58" s="18">
        <f t="shared" si="3"/>
        <v>100909.30662293496</v>
      </c>
      <c r="F58" s="21">
        <f t="shared" si="0"/>
        <v>314074.52128864755</v>
      </c>
      <c r="G58" s="22"/>
      <c r="H58" s="21">
        <f t="shared" si="4"/>
        <v>9776856.1410048474</v>
      </c>
      <c r="I58" s="21">
        <f t="shared" si="5"/>
        <v>0</v>
      </c>
      <c r="J58" s="22"/>
      <c r="K58" s="2"/>
    </row>
    <row r="59" spans="2:11" x14ac:dyDescent="0.3">
      <c r="B59" s="17">
        <f t="shared" si="2"/>
        <v>46</v>
      </c>
      <c r="C59" s="20">
        <f t="shared" ca="1" si="6"/>
        <v>47077</v>
      </c>
      <c r="D59" s="21">
        <f t="shared" si="1"/>
        <v>414983.82791158254</v>
      </c>
      <c r="E59" s="18">
        <f t="shared" si="3"/>
        <v>97768.561410048482</v>
      </c>
      <c r="F59" s="21">
        <f t="shared" si="0"/>
        <v>317215.26650153403</v>
      </c>
      <c r="G59" s="22"/>
      <c r="H59" s="21">
        <f t="shared" si="4"/>
        <v>9459640.8745033126</v>
      </c>
      <c r="I59" s="21">
        <f t="shared" si="5"/>
        <v>0</v>
      </c>
      <c r="J59" s="22"/>
      <c r="K59" s="2"/>
    </row>
    <row r="60" spans="2:11" x14ac:dyDescent="0.3">
      <c r="B60" s="17">
        <f t="shared" si="2"/>
        <v>47</v>
      </c>
      <c r="C60" s="20">
        <f t="shared" ca="1" si="6"/>
        <v>47107</v>
      </c>
      <c r="D60" s="21">
        <f t="shared" si="1"/>
        <v>414983.82791158254</v>
      </c>
      <c r="E60" s="18">
        <f t="shared" si="3"/>
        <v>94596.408745033128</v>
      </c>
      <c r="F60" s="21">
        <f t="shared" si="0"/>
        <v>320387.4191665494</v>
      </c>
      <c r="G60" s="22"/>
      <c r="H60" s="21">
        <f t="shared" si="4"/>
        <v>9139253.4553367626</v>
      </c>
      <c r="I60" s="21">
        <f t="shared" si="5"/>
        <v>0</v>
      </c>
      <c r="J60" s="22"/>
      <c r="K60" s="2"/>
    </row>
    <row r="61" spans="2:11" x14ac:dyDescent="0.3">
      <c r="B61" s="17">
        <f t="shared" si="2"/>
        <v>48</v>
      </c>
      <c r="C61" s="20">
        <f t="shared" ca="1" si="6"/>
        <v>47138</v>
      </c>
      <c r="D61" s="21">
        <f t="shared" si="1"/>
        <v>414983.82791158254</v>
      </c>
      <c r="E61" s="18">
        <f t="shared" si="3"/>
        <v>91392.53455336763</v>
      </c>
      <c r="F61" s="21">
        <f t="shared" si="0"/>
        <v>323591.2933582149</v>
      </c>
      <c r="G61" s="22"/>
      <c r="H61" s="21">
        <f t="shared" si="4"/>
        <v>8815662.1619785484</v>
      </c>
      <c r="I61" s="21">
        <f t="shared" si="5"/>
        <v>0</v>
      </c>
      <c r="J61" s="22"/>
      <c r="K61" s="2"/>
    </row>
    <row r="62" spans="2:11" x14ac:dyDescent="0.3">
      <c r="B62" s="17">
        <f t="shared" si="2"/>
        <v>49</v>
      </c>
      <c r="C62" s="20">
        <f t="shared" ca="1" si="6"/>
        <v>47169</v>
      </c>
      <c r="D62" s="21">
        <f t="shared" si="1"/>
        <v>414983.82791158254</v>
      </c>
      <c r="E62" s="18">
        <f t="shared" si="3"/>
        <v>88156.621619785481</v>
      </c>
      <c r="F62" s="21">
        <f t="shared" si="0"/>
        <v>326827.20629179705</v>
      </c>
      <c r="G62" s="22"/>
      <c r="H62" s="21">
        <f t="shared" si="4"/>
        <v>8488834.9556867518</v>
      </c>
      <c r="I62" s="21">
        <f t="shared" si="5"/>
        <v>0</v>
      </c>
      <c r="J62" s="22"/>
      <c r="K62" s="2"/>
    </row>
    <row r="63" spans="2:11" x14ac:dyDescent="0.3">
      <c r="B63" s="17">
        <f t="shared" si="2"/>
        <v>50</v>
      </c>
      <c r="C63" s="20">
        <f t="shared" ca="1" si="6"/>
        <v>47198</v>
      </c>
      <c r="D63" s="21">
        <f t="shared" si="1"/>
        <v>414983.82791158254</v>
      </c>
      <c r="E63" s="18">
        <f t="shared" si="3"/>
        <v>84888.349556867513</v>
      </c>
      <c r="F63" s="21">
        <f t="shared" si="0"/>
        <v>330095.47835471504</v>
      </c>
      <c r="G63" s="22"/>
      <c r="H63" s="21">
        <f t="shared" si="4"/>
        <v>8158739.4773320369</v>
      </c>
      <c r="I63" s="21">
        <f t="shared" si="5"/>
        <v>0</v>
      </c>
      <c r="J63" s="22"/>
      <c r="K63" s="2"/>
    </row>
    <row r="64" spans="2:11" x14ac:dyDescent="0.3">
      <c r="B64" s="17">
        <f t="shared" si="2"/>
        <v>51</v>
      </c>
      <c r="C64" s="20">
        <f t="shared" ca="1" si="6"/>
        <v>47229</v>
      </c>
      <c r="D64" s="21">
        <f t="shared" si="1"/>
        <v>414983.82791158254</v>
      </c>
      <c r="E64" s="18">
        <f t="shared" si="3"/>
        <v>81587.394773320368</v>
      </c>
      <c r="F64" s="21">
        <f t="shared" si="0"/>
        <v>333396.43313826219</v>
      </c>
      <c r="G64" s="22"/>
      <c r="H64" s="21">
        <f t="shared" si="4"/>
        <v>7825343.0441937745</v>
      </c>
      <c r="I64" s="21">
        <f t="shared" si="5"/>
        <v>0</v>
      </c>
      <c r="J64" s="22"/>
      <c r="K64" s="2"/>
    </row>
    <row r="65" spans="2:11" x14ac:dyDescent="0.3">
      <c r="B65" s="17">
        <f t="shared" si="2"/>
        <v>52</v>
      </c>
      <c r="C65" s="20">
        <f t="shared" ca="1" si="6"/>
        <v>47259</v>
      </c>
      <c r="D65" s="21">
        <f t="shared" si="1"/>
        <v>414983.82791158254</v>
      </c>
      <c r="E65" s="18">
        <f t="shared" si="3"/>
        <v>78253.430441937744</v>
      </c>
      <c r="F65" s="21">
        <f t="shared" si="0"/>
        <v>336730.39746964478</v>
      </c>
      <c r="G65" s="22"/>
      <c r="H65" s="21">
        <f t="shared" si="4"/>
        <v>7488612.64672413</v>
      </c>
      <c r="I65" s="21">
        <f t="shared" si="5"/>
        <v>0</v>
      </c>
      <c r="J65" s="22"/>
      <c r="K65" s="2"/>
    </row>
    <row r="66" spans="2:11" x14ac:dyDescent="0.3">
      <c r="B66" s="17">
        <f t="shared" si="2"/>
        <v>53</v>
      </c>
      <c r="C66" s="20">
        <f t="shared" ca="1" si="6"/>
        <v>47290</v>
      </c>
      <c r="D66" s="21">
        <f t="shared" si="1"/>
        <v>414983.82791158254</v>
      </c>
      <c r="E66" s="18">
        <f t="shared" si="3"/>
        <v>74886.126467241309</v>
      </c>
      <c r="F66" s="21">
        <f t="shared" si="0"/>
        <v>340097.70144434122</v>
      </c>
      <c r="G66" s="22"/>
      <c r="H66" s="21">
        <f t="shared" si="4"/>
        <v>7148514.9452797892</v>
      </c>
      <c r="I66" s="21">
        <f t="shared" si="5"/>
        <v>0</v>
      </c>
      <c r="J66" s="22"/>
      <c r="K66" s="2"/>
    </row>
    <row r="67" spans="2:11" x14ac:dyDescent="0.3">
      <c r="B67" s="17">
        <f t="shared" si="2"/>
        <v>54</v>
      </c>
      <c r="C67" s="20">
        <f t="shared" ca="1" si="6"/>
        <v>47320</v>
      </c>
      <c r="D67" s="21">
        <f t="shared" si="1"/>
        <v>414983.82791158254</v>
      </c>
      <c r="E67" s="18">
        <f t="shared" si="3"/>
        <v>71485.149452797894</v>
      </c>
      <c r="F67" s="21">
        <f t="shared" si="0"/>
        <v>343498.67845878465</v>
      </c>
      <c r="G67" s="22"/>
      <c r="H67" s="21">
        <f t="shared" si="4"/>
        <v>6805016.2668210045</v>
      </c>
      <c r="I67" s="21">
        <f t="shared" si="5"/>
        <v>0</v>
      </c>
      <c r="J67" s="22"/>
      <c r="K67" s="2"/>
    </row>
    <row r="68" spans="2:11" x14ac:dyDescent="0.3">
      <c r="B68" s="17">
        <f t="shared" si="2"/>
        <v>55</v>
      </c>
      <c r="C68" s="20">
        <f t="shared" ca="1" si="6"/>
        <v>47351</v>
      </c>
      <c r="D68" s="21">
        <f t="shared" si="1"/>
        <v>414983.82791158254</v>
      </c>
      <c r="E68" s="18">
        <f t="shared" si="3"/>
        <v>68050.162668210047</v>
      </c>
      <c r="F68" s="21">
        <f t="shared" si="0"/>
        <v>346933.6652433725</v>
      </c>
      <c r="G68" s="22"/>
      <c r="H68" s="21">
        <f t="shared" si="4"/>
        <v>6458082.6015776321</v>
      </c>
      <c r="I68" s="21">
        <f t="shared" si="5"/>
        <v>0</v>
      </c>
      <c r="J68" s="22"/>
      <c r="K68" s="2"/>
    </row>
    <row r="69" spans="2:11" x14ac:dyDescent="0.3">
      <c r="B69" s="17">
        <f t="shared" si="2"/>
        <v>56</v>
      </c>
      <c r="C69" s="20">
        <f t="shared" ca="1" si="6"/>
        <v>47382</v>
      </c>
      <c r="D69" s="21">
        <f t="shared" si="1"/>
        <v>414983.82791158254</v>
      </c>
      <c r="E69" s="18">
        <f t="shared" si="3"/>
        <v>64580.826015776322</v>
      </c>
      <c r="F69" s="21">
        <f t="shared" si="0"/>
        <v>350403.00189580623</v>
      </c>
      <c r="G69" s="22"/>
      <c r="H69" s="21">
        <f t="shared" si="4"/>
        <v>6107679.5996818263</v>
      </c>
      <c r="I69" s="21">
        <f t="shared" si="5"/>
        <v>0</v>
      </c>
      <c r="J69" s="22"/>
      <c r="K69" s="2"/>
    </row>
    <row r="70" spans="2:11" x14ac:dyDescent="0.3">
      <c r="B70" s="17">
        <f t="shared" si="2"/>
        <v>57</v>
      </c>
      <c r="C70" s="20">
        <f t="shared" ca="1" si="6"/>
        <v>47412</v>
      </c>
      <c r="D70" s="21">
        <f t="shared" si="1"/>
        <v>414983.82791158254</v>
      </c>
      <c r="E70" s="18">
        <f t="shared" si="3"/>
        <v>61076.795996818262</v>
      </c>
      <c r="F70" s="21">
        <f t="shared" si="0"/>
        <v>353907.03191476426</v>
      </c>
      <c r="G70" s="22"/>
      <c r="H70" s="21">
        <f t="shared" si="4"/>
        <v>5753772.5677670622</v>
      </c>
      <c r="I70" s="21">
        <f t="shared" si="5"/>
        <v>0</v>
      </c>
      <c r="J70" s="22"/>
      <c r="K70" s="2"/>
    </row>
    <row r="71" spans="2:11" x14ac:dyDescent="0.3">
      <c r="B71" s="17">
        <f t="shared" si="2"/>
        <v>58</v>
      </c>
      <c r="C71" s="20">
        <f t="shared" ca="1" si="6"/>
        <v>47443</v>
      </c>
      <c r="D71" s="21">
        <f t="shared" si="1"/>
        <v>414983.82791158254</v>
      </c>
      <c r="E71" s="18">
        <f t="shared" si="3"/>
        <v>57537.72567767062</v>
      </c>
      <c r="F71" s="21">
        <f t="shared" si="0"/>
        <v>357446.10223391192</v>
      </c>
      <c r="G71" s="22"/>
      <c r="H71" s="21">
        <f t="shared" si="4"/>
        <v>5396326.4655331504</v>
      </c>
      <c r="I71" s="21">
        <f t="shared" si="5"/>
        <v>0</v>
      </c>
      <c r="J71" s="22"/>
      <c r="K71" s="2"/>
    </row>
    <row r="72" spans="2:11" x14ac:dyDescent="0.3">
      <c r="B72" s="17">
        <f t="shared" si="2"/>
        <v>59</v>
      </c>
      <c r="C72" s="20">
        <f t="shared" ca="1" si="6"/>
        <v>47473</v>
      </c>
      <c r="D72" s="21">
        <f t="shared" si="1"/>
        <v>414983.82791158254</v>
      </c>
      <c r="E72" s="18">
        <f t="shared" si="3"/>
        <v>53963.264655331506</v>
      </c>
      <c r="F72" s="21">
        <f t="shared" si="0"/>
        <v>361020.56325625104</v>
      </c>
      <c r="G72" s="22"/>
      <c r="H72" s="21">
        <f t="shared" si="4"/>
        <v>5035305.9022768997</v>
      </c>
      <c r="I72" s="21">
        <f t="shared" si="5"/>
        <v>0</v>
      </c>
      <c r="J72" s="22"/>
      <c r="K72" s="2"/>
    </row>
    <row r="73" spans="2:11" x14ac:dyDescent="0.3">
      <c r="B73" s="17">
        <f t="shared" si="2"/>
        <v>60</v>
      </c>
      <c r="C73" s="20">
        <f t="shared" ca="1" si="6"/>
        <v>47504</v>
      </c>
      <c r="D73" s="21">
        <f t="shared" si="1"/>
        <v>414983.82791158254</v>
      </c>
      <c r="E73" s="18">
        <f t="shared" si="3"/>
        <v>50353.059022768997</v>
      </c>
      <c r="F73" s="21">
        <f t="shared" si="0"/>
        <v>364630.76888881356</v>
      </c>
      <c r="G73" s="22"/>
      <c r="H73" s="21">
        <f t="shared" si="4"/>
        <v>4670675.1333880862</v>
      </c>
      <c r="I73" s="21">
        <f t="shared" si="5"/>
        <v>0</v>
      </c>
      <c r="J73" s="22"/>
      <c r="K73" s="2"/>
    </row>
    <row r="74" spans="2:11" x14ac:dyDescent="0.3">
      <c r="B74" s="17">
        <f t="shared" si="2"/>
        <v>61</v>
      </c>
      <c r="C74" s="20">
        <f t="shared" ca="1" si="6"/>
        <v>47535</v>
      </c>
      <c r="D74" s="21">
        <f t="shared" si="1"/>
        <v>414983.82791158254</v>
      </c>
      <c r="E74" s="18">
        <f t="shared" si="3"/>
        <v>46706.751333880864</v>
      </c>
      <c r="F74" s="21">
        <f t="shared" si="0"/>
        <v>368277.07657770166</v>
      </c>
      <c r="G74" s="22"/>
      <c r="H74" s="21">
        <f t="shared" si="4"/>
        <v>4302398.0568103846</v>
      </c>
      <c r="I74" s="21">
        <f t="shared" si="5"/>
        <v>0</v>
      </c>
      <c r="J74" s="22"/>
      <c r="K74" s="2"/>
    </row>
    <row r="75" spans="2:11" x14ac:dyDescent="0.3">
      <c r="B75" s="17">
        <f t="shared" si="2"/>
        <v>62</v>
      </c>
      <c r="C75" s="20">
        <f t="shared" ca="1" si="6"/>
        <v>47564</v>
      </c>
      <c r="D75" s="21">
        <f t="shared" si="1"/>
        <v>414983.82791158254</v>
      </c>
      <c r="E75" s="18">
        <f t="shared" si="3"/>
        <v>43023.980568103849</v>
      </c>
      <c r="F75" s="21">
        <f t="shared" si="0"/>
        <v>371959.8473434787</v>
      </c>
      <c r="G75" s="22"/>
      <c r="H75" s="21">
        <f t="shared" si="4"/>
        <v>3930438.2094669058</v>
      </c>
      <c r="I75" s="21">
        <f t="shared" si="5"/>
        <v>0</v>
      </c>
      <c r="J75" s="22"/>
    </row>
    <row r="76" spans="2:11" x14ac:dyDescent="0.3">
      <c r="B76" s="17">
        <f t="shared" si="2"/>
        <v>63</v>
      </c>
      <c r="C76" s="20">
        <f t="shared" ca="1" si="6"/>
        <v>47595</v>
      </c>
      <c r="D76" s="21">
        <f t="shared" si="1"/>
        <v>414983.82791158254</v>
      </c>
      <c r="E76" s="18">
        <f t="shared" si="3"/>
        <v>39304.382094669061</v>
      </c>
      <c r="F76" s="21">
        <f t="shared" si="0"/>
        <v>375679.4458169135</v>
      </c>
      <c r="G76" s="22"/>
      <c r="H76" s="21">
        <f t="shared" si="4"/>
        <v>3554758.7636499922</v>
      </c>
      <c r="I76" s="21">
        <f t="shared" si="5"/>
        <v>0</v>
      </c>
      <c r="J76" s="22"/>
    </row>
    <row r="77" spans="2:11" x14ac:dyDescent="0.3">
      <c r="B77" s="17">
        <f t="shared" si="2"/>
        <v>64</v>
      </c>
      <c r="C77" s="20">
        <f t="shared" ca="1" si="6"/>
        <v>47625</v>
      </c>
      <c r="D77" s="21">
        <f t="shared" si="1"/>
        <v>414983.82791158254</v>
      </c>
      <c r="E77" s="18">
        <f t="shared" si="3"/>
        <v>35547.58763649992</v>
      </c>
      <c r="F77" s="21">
        <f t="shared" si="0"/>
        <v>379436.24027508264</v>
      </c>
      <c r="G77" s="22"/>
      <c r="H77" s="21">
        <f t="shared" si="4"/>
        <v>3175322.5233749095</v>
      </c>
      <c r="I77" s="21">
        <f t="shared" si="5"/>
        <v>0</v>
      </c>
      <c r="J77" s="22"/>
    </row>
    <row r="78" spans="2:11" x14ac:dyDescent="0.3">
      <c r="B78" s="17">
        <f t="shared" si="2"/>
        <v>65</v>
      </c>
      <c r="C78" s="20">
        <f t="shared" ca="1" si="6"/>
        <v>47656</v>
      </c>
      <c r="D78" s="21">
        <f t="shared" si="1"/>
        <v>414983.82791158254</v>
      </c>
      <c r="E78" s="18">
        <f t="shared" si="3"/>
        <v>31753.225233749097</v>
      </c>
      <c r="F78" s="21">
        <f t="shared" ref="F78:F133" si="7">IF($C$5=1,(($C$6-SUM($G$14:$G$133))/$C$8),IF($C$5=5,(($C$6-SUM($G$14:$G$133))/$C$8),(D78-E78)))</f>
        <v>383230.60267783346</v>
      </c>
      <c r="G78" s="22"/>
      <c r="H78" s="21">
        <f t="shared" si="4"/>
        <v>2792091.9206970762</v>
      </c>
      <c r="I78" s="21">
        <f t="shared" si="5"/>
        <v>0</v>
      </c>
      <c r="J78" s="22"/>
    </row>
    <row r="79" spans="2:11" x14ac:dyDescent="0.3">
      <c r="B79" s="17">
        <f t="shared" si="2"/>
        <v>66</v>
      </c>
      <c r="C79" s="20">
        <f t="shared" ca="1" si="6"/>
        <v>47686</v>
      </c>
      <c r="D79" s="21">
        <f t="shared" ref="D79:D133" si="8">IF($C$5=1,(E79+F79),IF($C$5=5,(E79+F79),($R$6)*-1))</f>
        <v>414983.82791158254</v>
      </c>
      <c r="E79" s="18">
        <f t="shared" si="3"/>
        <v>27920.919206970764</v>
      </c>
      <c r="F79" s="21">
        <f t="shared" si="7"/>
        <v>387062.90870461176</v>
      </c>
      <c r="G79" s="22"/>
      <c r="H79" s="21">
        <f t="shared" si="4"/>
        <v>2405029.0119924643</v>
      </c>
      <c r="I79" s="21">
        <f t="shared" si="5"/>
        <v>0</v>
      </c>
      <c r="J79" s="22"/>
    </row>
    <row r="80" spans="2:11" x14ac:dyDescent="0.3">
      <c r="B80" s="17">
        <f t="shared" ref="B80:B133" si="9">(B79+1)</f>
        <v>67</v>
      </c>
      <c r="C80" s="20">
        <f t="shared" ca="1" si="6"/>
        <v>47717</v>
      </c>
      <c r="D80" s="21">
        <f t="shared" si="8"/>
        <v>414983.82791158254</v>
      </c>
      <c r="E80" s="18">
        <f t="shared" ref="E80:E133" si="10">(H79*$C$7)</f>
        <v>24050.290119924644</v>
      </c>
      <c r="F80" s="21">
        <f t="shared" si="7"/>
        <v>390933.5377916579</v>
      </c>
      <c r="G80" s="22"/>
      <c r="H80" s="21">
        <f t="shared" ref="H80:H133" si="11">(H79-F80-G80)</f>
        <v>2014095.4742008063</v>
      </c>
      <c r="I80" s="21">
        <f t="shared" ref="I80:I133" si="12">(G80*(1/(1+$C$7)^B80))</f>
        <v>0</v>
      </c>
      <c r="J80" s="22"/>
    </row>
    <row r="81" spans="2:10" x14ac:dyDescent="0.3">
      <c r="B81" s="17">
        <f t="shared" si="9"/>
        <v>68</v>
      </c>
      <c r="C81" s="20">
        <f t="shared" ca="1" si="6"/>
        <v>47748</v>
      </c>
      <c r="D81" s="21">
        <f t="shared" si="8"/>
        <v>414983.82791158254</v>
      </c>
      <c r="E81" s="18">
        <f t="shared" si="10"/>
        <v>20140.954742008063</v>
      </c>
      <c r="F81" s="21">
        <f t="shared" si="7"/>
        <v>394842.87316957448</v>
      </c>
      <c r="G81" s="22"/>
      <c r="H81" s="21">
        <f t="shared" si="11"/>
        <v>1619252.6010312319</v>
      </c>
      <c r="I81" s="21">
        <f t="shared" si="12"/>
        <v>0</v>
      </c>
      <c r="J81" s="22"/>
    </row>
    <row r="82" spans="2:10" x14ac:dyDescent="0.3">
      <c r="B82" s="17">
        <f t="shared" si="9"/>
        <v>69</v>
      </c>
      <c r="C82" s="20">
        <f t="shared" ca="1" si="6"/>
        <v>47778</v>
      </c>
      <c r="D82" s="21">
        <f t="shared" si="8"/>
        <v>414983.82791158254</v>
      </c>
      <c r="E82" s="18">
        <f t="shared" si="10"/>
        <v>16192.52601031232</v>
      </c>
      <c r="F82" s="21">
        <f t="shared" si="7"/>
        <v>398791.30190127023</v>
      </c>
      <c r="G82" s="22"/>
      <c r="H82" s="21">
        <f t="shared" si="11"/>
        <v>1220461.2991299618</v>
      </c>
      <c r="I82" s="21">
        <f t="shared" si="12"/>
        <v>0</v>
      </c>
      <c r="J82" s="22"/>
    </row>
    <row r="83" spans="2:10" x14ac:dyDescent="0.3">
      <c r="B83" s="17">
        <f t="shared" si="9"/>
        <v>70</v>
      </c>
      <c r="C83" s="20">
        <f t="shared" ref="C83:C133" ca="1" si="13">IF(MONTH(C82)=1,(C82+31),IF(MONTH(C82)=2,(C82+29),IF(MONTH(C82)=3,(C82+31),IF(MONTH(C82)=5,(C82+31),IF(MONTH(C82)=7,(C82+31),IF(MONTH(C82)=8,(C82+31),IF(MONTH(C82)=10,(C82+31),IF(MONTH(C82)=12,(C82+31),(C82+30)))))))))</f>
        <v>47809</v>
      </c>
      <c r="D83" s="21">
        <f t="shared" si="8"/>
        <v>414983.82791158254</v>
      </c>
      <c r="E83" s="18">
        <f t="shared" si="10"/>
        <v>12204.612991299618</v>
      </c>
      <c r="F83" s="21">
        <f t="shared" si="7"/>
        <v>402779.21492028295</v>
      </c>
      <c r="G83" s="22"/>
      <c r="H83" s="21">
        <f t="shared" si="11"/>
        <v>817682.08420967881</v>
      </c>
      <c r="I83" s="21">
        <f t="shared" si="12"/>
        <v>0</v>
      </c>
      <c r="J83" s="22"/>
    </row>
    <row r="84" spans="2:10" x14ac:dyDescent="0.3">
      <c r="B84" s="17">
        <f t="shared" si="9"/>
        <v>71</v>
      </c>
      <c r="C84" s="20">
        <f t="shared" ca="1" si="13"/>
        <v>47839</v>
      </c>
      <c r="D84" s="21">
        <f t="shared" si="8"/>
        <v>414983.82791158254</v>
      </c>
      <c r="E84" s="18">
        <f t="shared" si="10"/>
        <v>8176.8208420967885</v>
      </c>
      <c r="F84" s="21">
        <f t="shared" si="7"/>
        <v>406807.00706948573</v>
      </c>
      <c r="G84" s="22"/>
      <c r="H84" s="21">
        <f t="shared" si="11"/>
        <v>410875.07714019308</v>
      </c>
      <c r="I84" s="21">
        <f t="shared" si="12"/>
        <v>0</v>
      </c>
      <c r="J84" s="22"/>
    </row>
    <row r="85" spans="2:10" x14ac:dyDescent="0.3">
      <c r="B85" s="17">
        <f t="shared" si="9"/>
        <v>72</v>
      </c>
      <c r="C85" s="20">
        <f t="shared" ca="1" si="13"/>
        <v>47870</v>
      </c>
      <c r="D85" s="21">
        <f t="shared" si="8"/>
        <v>414983.82791158254</v>
      </c>
      <c r="E85" s="18">
        <f t="shared" si="10"/>
        <v>4108.7507714019312</v>
      </c>
      <c r="F85" s="21">
        <f t="shared" si="7"/>
        <v>410875.07714018063</v>
      </c>
      <c r="G85" s="22"/>
      <c r="H85" s="21">
        <f t="shared" si="11"/>
        <v>1.2456439435482025E-8</v>
      </c>
      <c r="I85" s="21">
        <f t="shared" si="12"/>
        <v>0</v>
      </c>
      <c r="J85" s="22"/>
    </row>
    <row r="86" spans="2:10" x14ac:dyDescent="0.3">
      <c r="B86" s="17">
        <f t="shared" si="9"/>
        <v>73</v>
      </c>
      <c r="C86" s="20">
        <f t="shared" ca="1" si="13"/>
        <v>47901</v>
      </c>
      <c r="D86" s="21">
        <f t="shared" si="8"/>
        <v>414983.82791158254</v>
      </c>
      <c r="E86" s="18">
        <f t="shared" si="10"/>
        <v>1.2456439435482026E-10</v>
      </c>
      <c r="F86" s="21">
        <f t="shared" si="7"/>
        <v>414983.82791158243</v>
      </c>
      <c r="G86" s="22"/>
      <c r="H86" s="21">
        <f t="shared" si="11"/>
        <v>-414983.82791156997</v>
      </c>
      <c r="I86" s="21">
        <f t="shared" si="12"/>
        <v>0</v>
      </c>
      <c r="J86" s="22"/>
    </row>
    <row r="87" spans="2:10" x14ac:dyDescent="0.3">
      <c r="B87" s="17">
        <f t="shared" si="9"/>
        <v>74</v>
      </c>
      <c r="C87" s="20">
        <f t="shared" ca="1" si="13"/>
        <v>47930</v>
      </c>
      <c r="D87" s="21">
        <f t="shared" si="8"/>
        <v>414983.82791158254</v>
      </c>
      <c r="E87" s="18">
        <f t="shared" si="10"/>
        <v>-4149.8382791157001</v>
      </c>
      <c r="F87" s="21">
        <f t="shared" si="7"/>
        <v>419133.66619069822</v>
      </c>
      <c r="G87" s="22"/>
      <c r="H87" s="21">
        <f t="shared" si="11"/>
        <v>-834117.49410226825</v>
      </c>
      <c r="I87" s="21">
        <f t="shared" si="12"/>
        <v>0</v>
      </c>
      <c r="J87" s="22"/>
    </row>
    <row r="88" spans="2:10" x14ac:dyDescent="0.3">
      <c r="B88" s="17">
        <f t="shared" si="9"/>
        <v>75</v>
      </c>
      <c r="C88" s="20">
        <f t="shared" ca="1" si="13"/>
        <v>47961</v>
      </c>
      <c r="D88" s="21">
        <f t="shared" si="8"/>
        <v>414983.82791158254</v>
      </c>
      <c r="E88" s="18">
        <f t="shared" si="10"/>
        <v>-8341.1749410226821</v>
      </c>
      <c r="F88" s="21">
        <f t="shared" si="7"/>
        <v>423325.00285260525</v>
      </c>
      <c r="G88" s="22"/>
      <c r="H88" s="21">
        <f t="shared" si="11"/>
        <v>-1257442.4969548734</v>
      </c>
      <c r="I88" s="21">
        <f t="shared" si="12"/>
        <v>0</v>
      </c>
      <c r="J88" s="22"/>
    </row>
    <row r="89" spans="2:10" x14ac:dyDescent="0.3">
      <c r="B89" s="17">
        <f t="shared" si="9"/>
        <v>76</v>
      </c>
      <c r="C89" s="20">
        <f t="shared" ca="1" si="13"/>
        <v>47991</v>
      </c>
      <c r="D89" s="21">
        <f t="shared" si="8"/>
        <v>414983.82791158254</v>
      </c>
      <c r="E89" s="18">
        <f t="shared" si="10"/>
        <v>-12574.424969548734</v>
      </c>
      <c r="F89" s="21">
        <f t="shared" si="7"/>
        <v>427558.25288113125</v>
      </c>
      <c r="G89" s="22"/>
      <c r="H89" s="21">
        <f t="shared" si="11"/>
        <v>-1685000.7498360048</v>
      </c>
      <c r="I89" s="21">
        <f t="shared" si="12"/>
        <v>0</v>
      </c>
      <c r="J89" s="22"/>
    </row>
    <row r="90" spans="2:10" x14ac:dyDescent="0.3">
      <c r="B90" s="17">
        <f t="shared" si="9"/>
        <v>77</v>
      </c>
      <c r="C90" s="20">
        <f t="shared" ca="1" si="13"/>
        <v>48022</v>
      </c>
      <c r="D90" s="21">
        <f t="shared" si="8"/>
        <v>414983.82791158254</v>
      </c>
      <c r="E90" s="18">
        <f t="shared" si="10"/>
        <v>-16850.00749836005</v>
      </c>
      <c r="F90" s="21">
        <f t="shared" si="7"/>
        <v>431833.83540994261</v>
      </c>
      <c r="G90" s="22"/>
      <c r="H90" s="21">
        <f t="shared" si="11"/>
        <v>-2116834.5852459474</v>
      </c>
      <c r="I90" s="21">
        <f t="shared" si="12"/>
        <v>0</v>
      </c>
      <c r="J90" s="22"/>
    </row>
    <row r="91" spans="2:10" x14ac:dyDescent="0.3">
      <c r="B91" s="17">
        <f t="shared" si="9"/>
        <v>78</v>
      </c>
      <c r="C91" s="20">
        <f t="shared" ca="1" si="13"/>
        <v>48052</v>
      </c>
      <c r="D91" s="21">
        <f t="shared" si="8"/>
        <v>414983.82791158254</v>
      </c>
      <c r="E91" s="18">
        <f t="shared" si="10"/>
        <v>-21168.345852459475</v>
      </c>
      <c r="F91" s="21">
        <f t="shared" si="7"/>
        <v>436152.17376404203</v>
      </c>
      <c r="G91" s="22"/>
      <c r="H91" s="21">
        <f t="shared" si="11"/>
        <v>-2552986.7590099894</v>
      </c>
      <c r="I91" s="21">
        <f t="shared" si="12"/>
        <v>0</v>
      </c>
      <c r="J91" s="22"/>
    </row>
    <row r="92" spans="2:10" x14ac:dyDescent="0.3">
      <c r="B92" s="17">
        <f t="shared" si="9"/>
        <v>79</v>
      </c>
      <c r="C92" s="20">
        <f t="shared" ca="1" si="13"/>
        <v>48083</v>
      </c>
      <c r="D92" s="21">
        <f t="shared" si="8"/>
        <v>414983.82791158254</v>
      </c>
      <c r="E92" s="18">
        <f t="shared" si="10"/>
        <v>-25529.867590099893</v>
      </c>
      <c r="F92" s="21">
        <f t="shared" si="7"/>
        <v>440513.69550168246</v>
      </c>
      <c r="G92" s="22"/>
      <c r="H92" s="21">
        <f t="shared" si="11"/>
        <v>-2993500.4545116718</v>
      </c>
      <c r="I92" s="21">
        <f t="shared" si="12"/>
        <v>0</v>
      </c>
      <c r="J92" s="22"/>
    </row>
    <row r="93" spans="2:10" x14ac:dyDescent="0.3">
      <c r="B93" s="17">
        <f t="shared" si="9"/>
        <v>80</v>
      </c>
      <c r="C93" s="20">
        <f t="shared" ca="1" si="13"/>
        <v>48114</v>
      </c>
      <c r="D93" s="21">
        <f t="shared" si="8"/>
        <v>414983.82791158254</v>
      </c>
      <c r="E93" s="18">
        <f t="shared" si="10"/>
        <v>-29935.004545116717</v>
      </c>
      <c r="F93" s="21">
        <f t="shared" si="7"/>
        <v>444918.83245669928</v>
      </c>
      <c r="G93" s="22"/>
      <c r="H93" s="21">
        <f t="shared" si="11"/>
        <v>-3438419.2869683709</v>
      </c>
      <c r="I93" s="21">
        <f t="shared" si="12"/>
        <v>0</v>
      </c>
      <c r="J93" s="22"/>
    </row>
    <row r="94" spans="2:10" x14ac:dyDescent="0.3">
      <c r="B94" s="17">
        <f t="shared" si="9"/>
        <v>81</v>
      </c>
      <c r="C94" s="20">
        <f t="shared" ca="1" si="13"/>
        <v>48144</v>
      </c>
      <c r="D94" s="21">
        <f t="shared" si="8"/>
        <v>414983.82791158254</v>
      </c>
      <c r="E94" s="18">
        <f t="shared" si="10"/>
        <v>-34384.192869683713</v>
      </c>
      <c r="F94" s="21">
        <f t="shared" si="7"/>
        <v>449368.02078126627</v>
      </c>
      <c r="G94" s="22"/>
      <c r="H94" s="21">
        <f t="shared" si="11"/>
        <v>-3887787.3077496374</v>
      </c>
      <c r="I94" s="21">
        <f t="shared" si="12"/>
        <v>0</v>
      </c>
      <c r="J94" s="22"/>
    </row>
    <row r="95" spans="2:10" x14ac:dyDescent="0.3">
      <c r="B95" s="17">
        <f t="shared" si="9"/>
        <v>82</v>
      </c>
      <c r="C95" s="20">
        <f t="shared" ca="1" si="13"/>
        <v>48175</v>
      </c>
      <c r="D95" s="21">
        <f t="shared" si="8"/>
        <v>414983.82791158254</v>
      </c>
      <c r="E95" s="18">
        <f t="shared" si="10"/>
        <v>-38877.873077496377</v>
      </c>
      <c r="F95" s="21">
        <f t="shared" si="7"/>
        <v>453861.7009890789</v>
      </c>
      <c r="G95" s="22"/>
      <c r="H95" s="21">
        <f t="shared" si="11"/>
        <v>-4341649.0087387161</v>
      </c>
      <c r="I95" s="21">
        <f t="shared" si="12"/>
        <v>0</v>
      </c>
      <c r="J95" s="22"/>
    </row>
    <row r="96" spans="2:10" x14ac:dyDescent="0.3">
      <c r="B96" s="17">
        <f t="shared" si="9"/>
        <v>83</v>
      </c>
      <c r="C96" s="20">
        <f t="shared" ca="1" si="13"/>
        <v>48205</v>
      </c>
      <c r="D96" s="21">
        <f t="shared" si="8"/>
        <v>414983.82791158254</v>
      </c>
      <c r="E96" s="18">
        <f t="shared" si="10"/>
        <v>-43416.490087387159</v>
      </c>
      <c r="F96" s="21">
        <f t="shared" si="7"/>
        <v>458400.31799896969</v>
      </c>
      <c r="G96" s="22"/>
      <c r="H96" s="21">
        <f t="shared" si="11"/>
        <v>-4800049.3267376861</v>
      </c>
      <c r="I96" s="21">
        <f t="shared" si="12"/>
        <v>0</v>
      </c>
      <c r="J96" s="22"/>
    </row>
    <row r="97" spans="2:10" x14ac:dyDescent="0.3">
      <c r="B97" s="17">
        <f t="shared" si="9"/>
        <v>84</v>
      </c>
      <c r="C97" s="20">
        <f t="shared" ca="1" si="13"/>
        <v>48236</v>
      </c>
      <c r="D97" s="21">
        <f t="shared" si="8"/>
        <v>414983.82791158254</v>
      </c>
      <c r="E97" s="18">
        <f t="shared" si="10"/>
        <v>-48000.493267376864</v>
      </c>
      <c r="F97" s="21">
        <f t="shared" si="7"/>
        <v>462984.32117895939</v>
      </c>
      <c r="G97" s="22"/>
      <c r="H97" s="21">
        <f t="shared" si="11"/>
        <v>-5263033.6479166457</v>
      </c>
      <c r="I97" s="21">
        <f t="shared" si="12"/>
        <v>0</v>
      </c>
      <c r="J97" s="22"/>
    </row>
    <row r="98" spans="2:10" x14ac:dyDescent="0.3">
      <c r="B98" s="17">
        <f t="shared" si="9"/>
        <v>85</v>
      </c>
      <c r="C98" s="20">
        <f t="shared" ca="1" si="13"/>
        <v>48267</v>
      </c>
      <c r="D98" s="21">
        <f t="shared" si="8"/>
        <v>414983.82791158254</v>
      </c>
      <c r="E98" s="18">
        <f t="shared" si="10"/>
        <v>-52630.336479166457</v>
      </c>
      <c r="F98" s="21">
        <f t="shared" si="7"/>
        <v>467614.16439074901</v>
      </c>
      <c r="G98" s="22"/>
      <c r="H98" s="21">
        <f t="shared" si="11"/>
        <v>-5730647.812307395</v>
      </c>
      <c r="I98" s="21">
        <f t="shared" si="12"/>
        <v>0</v>
      </c>
      <c r="J98" s="22"/>
    </row>
    <row r="99" spans="2:10" x14ac:dyDescent="0.3">
      <c r="B99" s="17">
        <f t="shared" si="9"/>
        <v>86</v>
      </c>
      <c r="C99" s="20">
        <f t="shared" ca="1" si="13"/>
        <v>48296</v>
      </c>
      <c r="D99" s="21">
        <f t="shared" si="8"/>
        <v>414983.82791158254</v>
      </c>
      <c r="E99" s="18">
        <f t="shared" si="10"/>
        <v>-57306.478123073954</v>
      </c>
      <c r="F99" s="21">
        <f t="shared" si="7"/>
        <v>472290.30603465647</v>
      </c>
      <c r="G99" s="22"/>
      <c r="H99" s="21">
        <f t="shared" si="11"/>
        <v>-6202938.1183420513</v>
      </c>
      <c r="I99" s="21">
        <f t="shared" si="12"/>
        <v>0</v>
      </c>
      <c r="J99" s="22"/>
    </row>
    <row r="100" spans="2:10" x14ac:dyDescent="0.3">
      <c r="B100" s="17">
        <f t="shared" si="9"/>
        <v>87</v>
      </c>
      <c r="C100" s="20">
        <f t="shared" ca="1" si="13"/>
        <v>48327</v>
      </c>
      <c r="D100" s="21">
        <f t="shared" si="8"/>
        <v>414983.82791158254</v>
      </c>
      <c r="E100" s="18">
        <f t="shared" si="10"/>
        <v>-62029.381183420512</v>
      </c>
      <c r="F100" s="21">
        <f t="shared" si="7"/>
        <v>477013.20909500308</v>
      </c>
      <c r="G100" s="22"/>
      <c r="H100" s="21">
        <f t="shared" si="11"/>
        <v>-6679951.3274370544</v>
      </c>
      <c r="I100" s="21">
        <f t="shared" si="12"/>
        <v>0</v>
      </c>
      <c r="J100" s="22"/>
    </row>
    <row r="101" spans="2:10" x14ac:dyDescent="0.3">
      <c r="B101" s="17">
        <f t="shared" si="9"/>
        <v>88</v>
      </c>
      <c r="C101" s="20">
        <f t="shared" ca="1" si="13"/>
        <v>48357</v>
      </c>
      <c r="D101" s="21">
        <f t="shared" si="8"/>
        <v>414983.82791158254</v>
      </c>
      <c r="E101" s="18">
        <f t="shared" si="10"/>
        <v>-66799.513274370547</v>
      </c>
      <c r="F101" s="21">
        <f t="shared" si="7"/>
        <v>481783.34118595312</v>
      </c>
      <c r="G101" s="22"/>
      <c r="H101" s="21">
        <f t="shared" si="11"/>
        <v>-7161734.6686230078</v>
      </c>
      <c r="I101" s="21">
        <f t="shared" si="12"/>
        <v>0</v>
      </c>
      <c r="J101" s="22"/>
    </row>
    <row r="102" spans="2:10" x14ac:dyDescent="0.3">
      <c r="B102" s="17">
        <f t="shared" si="9"/>
        <v>89</v>
      </c>
      <c r="C102" s="20">
        <f t="shared" ca="1" si="13"/>
        <v>48388</v>
      </c>
      <c r="D102" s="21">
        <f t="shared" si="8"/>
        <v>414983.82791158254</v>
      </c>
      <c r="E102" s="18">
        <f t="shared" si="10"/>
        <v>-71617.346686230085</v>
      </c>
      <c r="F102" s="21">
        <f t="shared" si="7"/>
        <v>486601.17459781264</v>
      </c>
      <c r="G102" s="22"/>
      <c r="H102" s="21">
        <f t="shared" si="11"/>
        <v>-7648335.8432208207</v>
      </c>
      <c r="I102" s="21">
        <f t="shared" si="12"/>
        <v>0</v>
      </c>
      <c r="J102" s="22"/>
    </row>
    <row r="103" spans="2:10" x14ac:dyDescent="0.3">
      <c r="B103" s="17">
        <f t="shared" si="9"/>
        <v>90</v>
      </c>
      <c r="C103" s="20">
        <f t="shared" ca="1" si="13"/>
        <v>48418</v>
      </c>
      <c r="D103" s="21">
        <f t="shared" si="8"/>
        <v>414983.82791158254</v>
      </c>
      <c r="E103" s="18">
        <f t="shared" si="10"/>
        <v>-76483.358432208202</v>
      </c>
      <c r="F103" s="21">
        <f t="shared" si="7"/>
        <v>491467.18634379073</v>
      </c>
      <c r="G103" s="22"/>
      <c r="H103" s="21">
        <f t="shared" si="11"/>
        <v>-8139803.0295646116</v>
      </c>
      <c r="I103" s="21">
        <f t="shared" si="12"/>
        <v>0</v>
      </c>
      <c r="J103" s="22"/>
    </row>
    <row r="104" spans="2:10" x14ac:dyDescent="0.3">
      <c r="B104" s="17">
        <f t="shared" si="9"/>
        <v>91</v>
      </c>
      <c r="C104" s="20">
        <f t="shared" ca="1" si="13"/>
        <v>48449</v>
      </c>
      <c r="D104" s="21">
        <f t="shared" si="8"/>
        <v>414983.82791158254</v>
      </c>
      <c r="E104" s="18">
        <f t="shared" si="10"/>
        <v>-81398.030295646124</v>
      </c>
      <c r="F104" s="21">
        <f t="shared" si="7"/>
        <v>496381.85820722865</v>
      </c>
      <c r="G104" s="22"/>
      <c r="H104" s="21">
        <f t="shared" si="11"/>
        <v>-8636184.8877718411</v>
      </c>
      <c r="I104" s="21">
        <f t="shared" si="12"/>
        <v>0</v>
      </c>
      <c r="J104" s="22"/>
    </row>
    <row r="105" spans="2:10" x14ac:dyDescent="0.3">
      <c r="B105" s="17">
        <f t="shared" si="9"/>
        <v>92</v>
      </c>
      <c r="C105" s="20">
        <f t="shared" ca="1" si="13"/>
        <v>48480</v>
      </c>
      <c r="D105" s="21">
        <f t="shared" si="8"/>
        <v>414983.82791158254</v>
      </c>
      <c r="E105" s="18">
        <f t="shared" si="10"/>
        <v>-86361.84887771841</v>
      </c>
      <c r="F105" s="21">
        <f t="shared" si="7"/>
        <v>501345.67678930098</v>
      </c>
      <c r="G105" s="22"/>
      <c r="H105" s="21">
        <f t="shared" si="11"/>
        <v>-9137530.5645611417</v>
      </c>
      <c r="I105" s="21">
        <f t="shared" si="12"/>
        <v>0</v>
      </c>
      <c r="J105" s="22"/>
    </row>
    <row r="106" spans="2:10" x14ac:dyDescent="0.3">
      <c r="B106" s="17">
        <f t="shared" si="9"/>
        <v>93</v>
      </c>
      <c r="C106" s="20">
        <f t="shared" ca="1" si="13"/>
        <v>48510</v>
      </c>
      <c r="D106" s="21">
        <f t="shared" si="8"/>
        <v>414983.82791158254</v>
      </c>
      <c r="E106" s="18">
        <f t="shared" si="10"/>
        <v>-91375.305645611414</v>
      </c>
      <c r="F106" s="21">
        <f t="shared" si="7"/>
        <v>506359.13355719397</v>
      </c>
      <c r="G106" s="22"/>
      <c r="H106" s="21">
        <f t="shared" si="11"/>
        <v>-9643889.6981183365</v>
      </c>
      <c r="I106" s="21">
        <f t="shared" si="12"/>
        <v>0</v>
      </c>
      <c r="J106" s="22"/>
    </row>
    <row r="107" spans="2:10" x14ac:dyDescent="0.3">
      <c r="B107" s="17">
        <f t="shared" si="9"/>
        <v>94</v>
      </c>
      <c r="C107" s="20">
        <f t="shared" ca="1" si="13"/>
        <v>48541</v>
      </c>
      <c r="D107" s="21">
        <f t="shared" si="8"/>
        <v>414983.82791158254</v>
      </c>
      <c r="E107" s="18">
        <f t="shared" si="10"/>
        <v>-96438.896981183367</v>
      </c>
      <c r="F107" s="21">
        <f t="shared" si="7"/>
        <v>511422.72489276592</v>
      </c>
      <c r="G107" s="22"/>
      <c r="H107" s="21">
        <f t="shared" si="11"/>
        <v>-10155312.423011102</v>
      </c>
      <c r="I107" s="21">
        <f t="shared" si="12"/>
        <v>0</v>
      </c>
      <c r="J107" s="22"/>
    </row>
    <row r="108" spans="2:10" x14ac:dyDescent="0.3">
      <c r="B108" s="17">
        <f t="shared" si="9"/>
        <v>95</v>
      </c>
      <c r="C108" s="20">
        <f t="shared" ca="1" si="13"/>
        <v>48571</v>
      </c>
      <c r="D108" s="21">
        <f t="shared" si="8"/>
        <v>414983.82791158254</v>
      </c>
      <c r="E108" s="18">
        <f t="shared" si="10"/>
        <v>-101553.12423011102</v>
      </c>
      <c r="F108" s="21">
        <f t="shared" si="7"/>
        <v>516536.95214169356</v>
      </c>
      <c r="G108" s="22"/>
      <c r="H108" s="21">
        <f t="shared" si="11"/>
        <v>-10671849.375152795</v>
      </c>
      <c r="I108" s="21">
        <f t="shared" si="12"/>
        <v>0</v>
      </c>
      <c r="J108" s="22"/>
    </row>
    <row r="109" spans="2:10" x14ac:dyDescent="0.3">
      <c r="B109" s="17">
        <f t="shared" si="9"/>
        <v>96</v>
      </c>
      <c r="C109" s="20">
        <f t="shared" ca="1" si="13"/>
        <v>48602</v>
      </c>
      <c r="D109" s="21">
        <f t="shared" si="8"/>
        <v>414983.82791158254</v>
      </c>
      <c r="E109" s="18">
        <f t="shared" si="10"/>
        <v>-106718.49375152795</v>
      </c>
      <c r="F109" s="21">
        <f t="shared" si="7"/>
        <v>521702.32166311052</v>
      </c>
      <c r="G109" s="22"/>
      <c r="H109" s="21">
        <f t="shared" si="11"/>
        <v>-11193551.696815904</v>
      </c>
      <c r="I109" s="21">
        <f t="shared" si="12"/>
        <v>0</v>
      </c>
      <c r="J109" s="22"/>
    </row>
    <row r="110" spans="2:10" x14ac:dyDescent="0.3">
      <c r="B110" s="17">
        <f t="shared" si="9"/>
        <v>97</v>
      </c>
      <c r="C110" s="20">
        <f t="shared" ca="1" si="13"/>
        <v>48633</v>
      </c>
      <c r="D110" s="21">
        <f t="shared" si="8"/>
        <v>414983.82791158254</v>
      </c>
      <c r="E110" s="18">
        <f t="shared" si="10"/>
        <v>-111935.51696815905</v>
      </c>
      <c r="F110" s="21">
        <f t="shared" si="7"/>
        <v>526919.34487974155</v>
      </c>
      <c r="G110" s="22"/>
      <c r="H110" s="21">
        <f t="shared" si="11"/>
        <v>-11720471.041695645</v>
      </c>
      <c r="I110" s="21">
        <f t="shared" si="12"/>
        <v>0</v>
      </c>
      <c r="J110" s="22"/>
    </row>
    <row r="111" spans="2:10" x14ac:dyDescent="0.3">
      <c r="B111" s="17">
        <f t="shared" si="9"/>
        <v>98</v>
      </c>
      <c r="C111" s="20">
        <f t="shared" ca="1" si="13"/>
        <v>48662</v>
      </c>
      <c r="D111" s="21">
        <f t="shared" si="8"/>
        <v>414983.82791158254</v>
      </c>
      <c r="E111" s="18">
        <f t="shared" si="10"/>
        <v>-117204.71041695646</v>
      </c>
      <c r="F111" s="21">
        <f t="shared" si="7"/>
        <v>532188.538328539</v>
      </c>
      <c r="G111" s="22"/>
      <c r="H111" s="21">
        <f t="shared" si="11"/>
        <v>-12252659.580024185</v>
      </c>
      <c r="I111" s="21">
        <f t="shared" si="12"/>
        <v>0</v>
      </c>
      <c r="J111" s="22"/>
    </row>
    <row r="112" spans="2:10" x14ac:dyDescent="0.3">
      <c r="B112" s="38">
        <f t="shared" si="9"/>
        <v>99</v>
      </c>
      <c r="C112" s="39">
        <f t="shared" ca="1" si="13"/>
        <v>48693</v>
      </c>
      <c r="D112" s="21">
        <f t="shared" si="8"/>
        <v>414983.82791158254</v>
      </c>
      <c r="E112" s="18">
        <f t="shared" si="10"/>
        <v>-122526.59580024185</v>
      </c>
      <c r="F112" s="21">
        <f t="shared" si="7"/>
        <v>537510.42371182435</v>
      </c>
      <c r="G112" s="22"/>
      <c r="H112" s="21">
        <f t="shared" si="11"/>
        <v>-12790170.00373601</v>
      </c>
      <c r="I112" s="21">
        <f t="shared" si="12"/>
        <v>0</v>
      </c>
      <c r="J112" s="22"/>
    </row>
    <row r="113" spans="2:10" x14ac:dyDescent="0.3">
      <c r="B113" s="38">
        <f t="shared" si="9"/>
        <v>100</v>
      </c>
      <c r="C113" s="39">
        <f t="shared" ca="1" si="13"/>
        <v>48723</v>
      </c>
      <c r="D113" s="21">
        <f t="shared" si="8"/>
        <v>414983.82791158254</v>
      </c>
      <c r="E113" s="18">
        <f t="shared" si="10"/>
        <v>-127901.7000373601</v>
      </c>
      <c r="F113" s="21">
        <f t="shared" si="7"/>
        <v>542885.52794894262</v>
      </c>
      <c r="G113" s="22"/>
      <c r="H113" s="21">
        <f t="shared" si="11"/>
        <v>-13333055.531684952</v>
      </c>
      <c r="I113" s="21">
        <f t="shared" si="12"/>
        <v>0</v>
      </c>
      <c r="J113" s="22"/>
    </row>
    <row r="114" spans="2:10" x14ac:dyDescent="0.3">
      <c r="B114" s="38">
        <f t="shared" si="9"/>
        <v>101</v>
      </c>
      <c r="C114" s="39">
        <f t="shared" ca="1" si="13"/>
        <v>48754</v>
      </c>
      <c r="D114" s="21">
        <f t="shared" si="8"/>
        <v>414983.82791158254</v>
      </c>
      <c r="E114" s="18">
        <f t="shared" si="10"/>
        <v>-133330.55531684952</v>
      </c>
      <c r="F114" s="21">
        <f t="shared" si="7"/>
        <v>548314.38322843204</v>
      </c>
      <c r="G114" s="22"/>
      <c r="H114" s="21">
        <f t="shared" si="11"/>
        <v>-13881369.914913384</v>
      </c>
      <c r="I114" s="21">
        <f t="shared" si="12"/>
        <v>0</v>
      </c>
      <c r="J114" s="22"/>
    </row>
    <row r="115" spans="2:10" x14ac:dyDescent="0.3">
      <c r="B115" s="38">
        <f t="shared" si="9"/>
        <v>102</v>
      </c>
      <c r="C115" s="39">
        <f t="shared" ca="1" si="13"/>
        <v>48784</v>
      </c>
      <c r="D115" s="21">
        <f t="shared" si="8"/>
        <v>414983.82791158254</v>
      </c>
      <c r="E115" s="18">
        <f t="shared" si="10"/>
        <v>-138813.69914913384</v>
      </c>
      <c r="F115" s="21">
        <f t="shared" si="7"/>
        <v>553797.52706071641</v>
      </c>
      <c r="G115" s="22"/>
      <c r="H115" s="21">
        <f t="shared" si="11"/>
        <v>-14435167.4419741</v>
      </c>
      <c r="I115" s="21">
        <f t="shared" si="12"/>
        <v>0</v>
      </c>
      <c r="J115" s="22"/>
    </row>
    <row r="116" spans="2:10" x14ac:dyDescent="0.3">
      <c r="B116" s="38">
        <f t="shared" si="9"/>
        <v>103</v>
      </c>
      <c r="C116" s="39">
        <f t="shared" ca="1" si="13"/>
        <v>48815</v>
      </c>
      <c r="D116" s="21">
        <f t="shared" si="8"/>
        <v>414983.82791158254</v>
      </c>
      <c r="E116" s="18">
        <f t="shared" si="10"/>
        <v>-144351.674419741</v>
      </c>
      <c r="F116" s="21">
        <f t="shared" si="7"/>
        <v>559335.50233132357</v>
      </c>
      <c r="G116" s="22"/>
      <c r="H116" s="21">
        <f t="shared" si="11"/>
        <v>-14994502.944305424</v>
      </c>
      <c r="I116" s="21">
        <f t="shared" si="12"/>
        <v>0</v>
      </c>
      <c r="J116" s="22"/>
    </row>
    <row r="117" spans="2:10" x14ac:dyDescent="0.3">
      <c r="B117" s="38">
        <f t="shared" si="9"/>
        <v>104</v>
      </c>
      <c r="C117" s="39">
        <f t="shared" ca="1" si="13"/>
        <v>48846</v>
      </c>
      <c r="D117" s="21">
        <f t="shared" si="8"/>
        <v>414983.82791158254</v>
      </c>
      <c r="E117" s="18">
        <f t="shared" si="10"/>
        <v>-149945.02944305423</v>
      </c>
      <c r="F117" s="21">
        <f t="shared" si="7"/>
        <v>564928.85735463677</v>
      </c>
      <c r="G117" s="22"/>
      <c r="H117" s="21">
        <f t="shared" si="11"/>
        <v>-15559431.801660061</v>
      </c>
      <c r="I117" s="21">
        <f t="shared" si="12"/>
        <v>0</v>
      </c>
      <c r="J117" s="22"/>
    </row>
    <row r="118" spans="2:10" x14ac:dyDescent="0.3">
      <c r="B118" s="38">
        <f t="shared" si="9"/>
        <v>105</v>
      </c>
      <c r="C118" s="39">
        <f t="shared" ca="1" si="13"/>
        <v>48876</v>
      </c>
      <c r="D118" s="21">
        <f t="shared" si="8"/>
        <v>414983.82791158254</v>
      </c>
      <c r="E118" s="18">
        <f t="shared" si="10"/>
        <v>-155594.31801660062</v>
      </c>
      <c r="F118" s="21">
        <f t="shared" si="7"/>
        <v>570578.1459281831</v>
      </c>
      <c r="G118" s="22"/>
      <c r="H118" s="21">
        <f t="shared" si="11"/>
        <v>-16130009.947588244</v>
      </c>
      <c r="I118" s="21">
        <f t="shared" si="12"/>
        <v>0</v>
      </c>
      <c r="J118" s="22"/>
    </row>
    <row r="119" spans="2:10" x14ac:dyDescent="0.3">
      <c r="B119" s="38">
        <f t="shared" si="9"/>
        <v>106</v>
      </c>
      <c r="C119" s="39">
        <f t="shared" ca="1" si="13"/>
        <v>48907</v>
      </c>
      <c r="D119" s="21">
        <f t="shared" si="8"/>
        <v>414983.82791158254</v>
      </c>
      <c r="E119" s="18">
        <f t="shared" si="10"/>
        <v>-161300.09947588245</v>
      </c>
      <c r="F119" s="21">
        <f t="shared" si="7"/>
        <v>576283.92738746502</v>
      </c>
      <c r="G119" s="22"/>
      <c r="H119" s="21">
        <f t="shared" si="11"/>
        <v>-16706293.874975709</v>
      </c>
      <c r="I119" s="21">
        <f t="shared" si="12"/>
        <v>0</v>
      </c>
      <c r="J119" s="22"/>
    </row>
    <row r="120" spans="2:10" x14ac:dyDescent="0.3">
      <c r="B120" s="38">
        <f t="shared" si="9"/>
        <v>107</v>
      </c>
      <c r="C120" s="39">
        <f t="shared" ca="1" si="13"/>
        <v>48937</v>
      </c>
      <c r="D120" s="21">
        <f t="shared" si="8"/>
        <v>414983.82791158254</v>
      </c>
      <c r="E120" s="18">
        <f t="shared" si="10"/>
        <v>-167062.9387497571</v>
      </c>
      <c r="F120" s="21">
        <f t="shared" si="7"/>
        <v>582046.76666133967</v>
      </c>
      <c r="G120" s="22"/>
      <c r="H120" s="21">
        <f t="shared" si="11"/>
        <v>-17288340.64163705</v>
      </c>
      <c r="I120" s="21">
        <f t="shared" si="12"/>
        <v>0</v>
      </c>
      <c r="J120" s="22"/>
    </row>
    <row r="121" spans="2:10" x14ac:dyDescent="0.3">
      <c r="B121" s="38">
        <f t="shared" si="9"/>
        <v>108</v>
      </c>
      <c r="C121" s="39">
        <f t="shared" ca="1" si="13"/>
        <v>48968</v>
      </c>
      <c r="D121" s="21">
        <f t="shared" si="8"/>
        <v>414983.82791158254</v>
      </c>
      <c r="E121" s="18">
        <f t="shared" si="10"/>
        <v>-172883.4064163705</v>
      </c>
      <c r="F121" s="21">
        <f t="shared" si="7"/>
        <v>587867.23432795308</v>
      </c>
      <c r="G121" s="22"/>
      <c r="H121" s="21">
        <f t="shared" si="11"/>
        <v>-17876207.875965003</v>
      </c>
      <c r="I121" s="21">
        <f t="shared" si="12"/>
        <v>0</v>
      </c>
      <c r="J121" s="22"/>
    </row>
    <row r="122" spans="2:10" x14ac:dyDescent="0.3">
      <c r="B122" s="38">
        <f t="shared" si="9"/>
        <v>109</v>
      </c>
      <c r="C122" s="39">
        <f t="shared" ca="1" si="13"/>
        <v>48999</v>
      </c>
      <c r="D122" s="21">
        <f t="shared" si="8"/>
        <v>414983.82791158254</v>
      </c>
      <c r="E122" s="18">
        <f t="shared" si="10"/>
        <v>-178762.07875965003</v>
      </c>
      <c r="F122" s="21">
        <f t="shared" si="7"/>
        <v>593745.90667123254</v>
      </c>
      <c r="G122" s="22"/>
      <c r="H122" s="21">
        <f t="shared" si="11"/>
        <v>-18469953.782636236</v>
      </c>
      <c r="I122" s="21">
        <f t="shared" si="12"/>
        <v>0</v>
      </c>
      <c r="J122" s="22"/>
    </row>
    <row r="123" spans="2:10" x14ac:dyDescent="0.3">
      <c r="B123" s="38">
        <f t="shared" si="9"/>
        <v>110</v>
      </c>
      <c r="C123" s="39">
        <f t="shared" ca="1" si="13"/>
        <v>49028</v>
      </c>
      <c r="D123" s="21">
        <f t="shared" si="8"/>
        <v>414983.82791158254</v>
      </c>
      <c r="E123" s="18">
        <f t="shared" si="10"/>
        <v>-184699.53782636236</v>
      </c>
      <c r="F123" s="21">
        <f t="shared" si="7"/>
        <v>599683.36573794484</v>
      </c>
      <c r="G123" s="22"/>
      <c r="H123" s="21">
        <f t="shared" si="11"/>
        <v>-19069637.148374181</v>
      </c>
      <c r="I123" s="21">
        <f t="shared" si="12"/>
        <v>0</v>
      </c>
      <c r="J123" s="22"/>
    </row>
    <row r="124" spans="2:10" x14ac:dyDescent="0.3">
      <c r="B124" s="38">
        <f t="shared" si="9"/>
        <v>111</v>
      </c>
      <c r="C124" s="39">
        <f t="shared" ca="1" si="13"/>
        <v>49059</v>
      </c>
      <c r="D124" s="21">
        <f t="shared" si="8"/>
        <v>414983.82791158254</v>
      </c>
      <c r="E124" s="18">
        <f t="shared" si="10"/>
        <v>-190696.37148374182</v>
      </c>
      <c r="F124" s="21">
        <f t="shared" si="7"/>
        <v>605680.19939532434</v>
      </c>
      <c r="G124" s="22"/>
      <c r="H124" s="21">
        <f t="shared" si="11"/>
        <v>-19675317.347769506</v>
      </c>
      <c r="I124" s="21">
        <f t="shared" si="12"/>
        <v>0</v>
      </c>
      <c r="J124" s="22"/>
    </row>
    <row r="125" spans="2:10" x14ac:dyDescent="0.3">
      <c r="B125" s="38">
        <f t="shared" si="9"/>
        <v>112</v>
      </c>
      <c r="C125" s="39">
        <f t="shared" ca="1" si="13"/>
        <v>49089</v>
      </c>
      <c r="D125" s="21">
        <f t="shared" si="8"/>
        <v>414983.82791158254</v>
      </c>
      <c r="E125" s="18">
        <f t="shared" si="10"/>
        <v>-196753.17347769506</v>
      </c>
      <c r="F125" s="21">
        <f t="shared" si="7"/>
        <v>611737.00138927763</v>
      </c>
      <c r="G125" s="22"/>
      <c r="H125" s="21">
        <f t="shared" si="11"/>
        <v>-20287054.349158783</v>
      </c>
      <c r="I125" s="21">
        <f t="shared" si="12"/>
        <v>0</v>
      </c>
      <c r="J125" s="22"/>
    </row>
    <row r="126" spans="2:10" x14ac:dyDescent="0.3">
      <c r="B126" s="38">
        <f t="shared" si="9"/>
        <v>113</v>
      </c>
      <c r="C126" s="39">
        <f t="shared" ca="1" si="13"/>
        <v>49120</v>
      </c>
      <c r="D126" s="21">
        <f t="shared" si="8"/>
        <v>414983.82791158254</v>
      </c>
      <c r="E126" s="18">
        <f t="shared" si="10"/>
        <v>-202870.54349158783</v>
      </c>
      <c r="F126" s="21">
        <f t="shared" si="7"/>
        <v>617854.3714031704</v>
      </c>
      <c r="G126" s="22"/>
      <c r="H126" s="21">
        <f t="shared" si="11"/>
        <v>-20904908.720561951</v>
      </c>
      <c r="I126" s="21">
        <f t="shared" si="12"/>
        <v>0</v>
      </c>
      <c r="J126" s="22"/>
    </row>
    <row r="127" spans="2:10" x14ac:dyDescent="0.3">
      <c r="B127" s="38">
        <f t="shared" si="9"/>
        <v>114</v>
      </c>
      <c r="C127" s="39">
        <f t="shared" ca="1" si="13"/>
        <v>49150</v>
      </c>
      <c r="D127" s="21">
        <f t="shared" si="8"/>
        <v>414983.82791158254</v>
      </c>
      <c r="E127" s="18">
        <f t="shared" si="10"/>
        <v>-209049.08720561952</v>
      </c>
      <c r="F127" s="21">
        <f t="shared" si="7"/>
        <v>624032.91511720209</v>
      </c>
      <c r="G127" s="22"/>
      <c r="H127" s="21">
        <f t="shared" si="11"/>
        <v>-21528941.635679152</v>
      </c>
      <c r="I127" s="21">
        <f t="shared" si="12"/>
        <v>0</v>
      </c>
      <c r="J127" s="22"/>
    </row>
    <row r="128" spans="2:10" x14ac:dyDescent="0.3">
      <c r="B128" s="38">
        <f t="shared" si="9"/>
        <v>115</v>
      </c>
      <c r="C128" s="39">
        <f t="shared" ca="1" si="13"/>
        <v>49181</v>
      </c>
      <c r="D128" s="21">
        <f t="shared" si="8"/>
        <v>414983.82791158254</v>
      </c>
      <c r="E128" s="18">
        <f t="shared" si="10"/>
        <v>-215289.41635679151</v>
      </c>
      <c r="F128" s="21">
        <f t="shared" si="7"/>
        <v>630273.24426837405</v>
      </c>
      <c r="G128" s="22"/>
      <c r="H128" s="21">
        <f t="shared" si="11"/>
        <v>-22159214.879947525</v>
      </c>
      <c r="I128" s="21">
        <f t="shared" si="12"/>
        <v>0</v>
      </c>
      <c r="J128" s="22"/>
    </row>
    <row r="129" spans="2:10" x14ac:dyDescent="0.3">
      <c r="B129" s="38">
        <f t="shared" si="9"/>
        <v>116</v>
      </c>
      <c r="C129" s="39">
        <f t="shared" ca="1" si="13"/>
        <v>49212</v>
      </c>
      <c r="D129" s="21">
        <f t="shared" si="8"/>
        <v>414983.82791158254</v>
      </c>
      <c r="E129" s="18">
        <f t="shared" si="10"/>
        <v>-221592.14879947525</v>
      </c>
      <c r="F129" s="21">
        <f t="shared" si="7"/>
        <v>636575.97671105783</v>
      </c>
      <c r="G129" s="22"/>
      <c r="H129" s="21">
        <f t="shared" si="11"/>
        <v>-22795790.856658582</v>
      </c>
      <c r="I129" s="21">
        <f t="shared" si="12"/>
        <v>0</v>
      </c>
      <c r="J129" s="22"/>
    </row>
    <row r="130" spans="2:10" x14ac:dyDescent="0.3">
      <c r="B130" s="38">
        <f t="shared" si="9"/>
        <v>117</v>
      </c>
      <c r="C130" s="39">
        <f t="shared" ca="1" si="13"/>
        <v>49242</v>
      </c>
      <c r="D130" s="21">
        <f t="shared" si="8"/>
        <v>414983.82791158254</v>
      </c>
      <c r="E130" s="18">
        <f t="shared" si="10"/>
        <v>-227957.90856658583</v>
      </c>
      <c r="F130" s="21">
        <f t="shared" si="7"/>
        <v>642941.7364781684</v>
      </c>
      <c r="G130" s="22"/>
      <c r="H130" s="21">
        <f t="shared" si="11"/>
        <v>-23438732.59313675</v>
      </c>
      <c r="I130" s="21">
        <f t="shared" si="12"/>
        <v>0</v>
      </c>
      <c r="J130" s="22"/>
    </row>
    <row r="131" spans="2:10" x14ac:dyDescent="0.3">
      <c r="B131" s="38">
        <f t="shared" si="9"/>
        <v>118</v>
      </c>
      <c r="C131" s="39">
        <f t="shared" ca="1" si="13"/>
        <v>49273</v>
      </c>
      <c r="D131" s="21">
        <f t="shared" si="8"/>
        <v>414983.82791158254</v>
      </c>
      <c r="E131" s="18">
        <f t="shared" si="10"/>
        <v>-234387.32593136749</v>
      </c>
      <c r="F131" s="21">
        <f t="shared" si="7"/>
        <v>649371.15384295001</v>
      </c>
      <c r="G131" s="22"/>
      <c r="H131" s="21">
        <f>(H130-F131-G131)</f>
        <v>-24088103.746979699</v>
      </c>
      <c r="I131" s="21">
        <f t="shared" si="12"/>
        <v>0</v>
      </c>
      <c r="J131" s="22"/>
    </row>
    <row r="132" spans="2:10" x14ac:dyDescent="0.3">
      <c r="B132" s="38">
        <f t="shared" si="9"/>
        <v>119</v>
      </c>
      <c r="C132" s="39">
        <f t="shared" ca="1" si="13"/>
        <v>49303</v>
      </c>
      <c r="D132" s="21">
        <f t="shared" si="8"/>
        <v>414983.82791158254</v>
      </c>
      <c r="E132" s="18">
        <f t="shared" si="10"/>
        <v>-240881.03746979698</v>
      </c>
      <c r="F132" s="21">
        <f t="shared" si="7"/>
        <v>655864.8653813795</v>
      </c>
      <c r="G132" s="22"/>
      <c r="H132" s="21">
        <f t="shared" si="11"/>
        <v>-24743968.612361077</v>
      </c>
      <c r="I132" s="21">
        <f t="shared" si="12"/>
        <v>0</v>
      </c>
      <c r="J132" s="22"/>
    </row>
    <row r="133" spans="2:10" x14ac:dyDescent="0.3">
      <c r="B133" s="38">
        <f t="shared" si="9"/>
        <v>120</v>
      </c>
      <c r="C133" s="39">
        <f t="shared" ca="1" si="13"/>
        <v>49334</v>
      </c>
      <c r="D133" s="21">
        <f t="shared" si="8"/>
        <v>414983.82791158254</v>
      </c>
      <c r="E133" s="18">
        <f t="shared" si="10"/>
        <v>-247439.68612361077</v>
      </c>
      <c r="F133" s="21">
        <f t="shared" si="7"/>
        <v>662423.51403519325</v>
      </c>
      <c r="G133" s="22"/>
      <c r="H133" s="21">
        <f t="shared" si="11"/>
        <v>-25406392.126396269</v>
      </c>
      <c r="I133" s="21">
        <f t="shared" si="12"/>
        <v>0</v>
      </c>
      <c r="J133" s="22"/>
    </row>
  </sheetData>
  <sheetProtection algorithmName="SHA-512" hashValue="yllxvO3rmYqMOdyPIdwL1/NnyqpBkfJX0Xrn0JIiG2UO6PhUima6eNEC0nW5BMtxwzZWFV3x0FAJVkGf8Zj4RQ==" saltValue="oR9M1GltDVl8ypIqB0/rRQ==" spinCount="100000" sheet="1" selectLockedCells="1"/>
  <mergeCells count="3">
    <mergeCell ref="L2:N2"/>
    <mergeCell ref="E5:I5"/>
    <mergeCell ref="G9:I11"/>
  </mergeCells>
  <conditionalFormatting sqref="B14:J133">
    <cfRule type="expression" dxfId="2" priority="1">
      <formula>$B14&gt;$C$8</formula>
    </cfRule>
  </conditionalFormatting>
  <conditionalFormatting sqref="D20:D133">
    <cfRule type="expression" dxfId="1" priority="3">
      <formula>$B20&gt;$C$8</formula>
    </cfRule>
  </conditionalFormatting>
  <conditionalFormatting sqref="H134:H228">
    <cfRule type="expression" dxfId="0" priority="2">
      <formula>$B134&gt;$C$8</formula>
    </cfRule>
  </conditionalFormatting>
  <pageMargins left="0.35433070866141736" right="0.35433070866141736" top="0.78740157480314965" bottom="0.78740157480314965" header="0.51181102362204722" footer="0.51181102362204722"/>
  <pageSetup scale="70" orientation="portrait" r:id="rId1"/>
  <headerFooter alignWithMargins="0">
    <oddHeader>&amp;A</oddHeader>
    <oddFooter>Página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C4694D9A652A43B275EA5FC91D33CA" ma:contentTypeVersion="15" ma:contentTypeDescription="Crear nuevo documento." ma:contentTypeScope="" ma:versionID="9f300294fc0ea437c0e4e13124987473">
  <xsd:schema xmlns:xsd="http://www.w3.org/2001/XMLSchema" xmlns:xs="http://www.w3.org/2001/XMLSchema" xmlns:p="http://schemas.microsoft.com/office/2006/metadata/properties" xmlns:ns2="490a5bc1-5e04-46c5-a96c-ffad8bf985f6" xmlns:ns3="38c88eed-607b-48ab-af3d-e3684b198116" targetNamespace="http://schemas.microsoft.com/office/2006/metadata/properties" ma:root="true" ma:fieldsID="919a882f26eaa3a29d3c65f8739e9bb8" ns2:_="" ns3:_="">
    <xsd:import namespace="490a5bc1-5e04-46c5-a96c-ffad8bf985f6"/>
    <xsd:import namespace="38c88eed-607b-48ab-af3d-e3684b198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a5bc1-5e04-46c5-a96c-ffad8bf98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88eed-607b-48ab-af3d-e3684b1981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9cb071-b670-4015-baa6-a0b44215d580}" ma:internalName="TaxCatchAll" ma:showField="CatchAllData" ma:web="38c88eed-607b-48ab-af3d-e3684b198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c88eed-607b-48ab-af3d-e3684b198116" xsi:nil="true"/>
    <lcf76f155ced4ddcb4097134ff3c332f xmlns="490a5bc1-5e04-46c5-a96c-ffad8bf985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CC5895-1839-41D8-9B1F-70429F562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a5bc1-5e04-46c5-a96c-ffad8bf985f6"/>
    <ds:schemaRef ds:uri="38c88eed-607b-48ab-af3d-e3684b19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AAF7B-0DF0-4055-B268-5C8E5462E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87AD77-B36B-4357-9647-3ACBCF28F25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2c4a52-bf03-483b-8d70-cf2d412c76e2"/>
    <ds:schemaRef ds:uri="http://www.w3.org/XML/1998/namespace"/>
    <ds:schemaRef ds:uri="http://purl.org/dc/dcmitype/"/>
    <ds:schemaRef ds:uri="38c88eed-607b-48ab-af3d-e3684b198116"/>
    <ds:schemaRef ds:uri="490a5bc1-5e04-46c5-a96c-ffad8bf985f6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Lineas, tasas y plazos</vt:lpstr>
      <vt:lpstr>Simulador Credito</vt:lpstr>
      <vt:lpstr>'Simulador Credito'!Área_de_impresión</vt:lpstr>
      <vt:lpstr>'Simulador Credito'!Títulos_a_imprimir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Nohelia Velez Rangel (Fondesenttia)</cp:lastModifiedBy>
  <cp:lastPrinted>2025-02-15T20:43:21Z</cp:lastPrinted>
  <dcterms:created xsi:type="dcterms:W3CDTF">2016-06-17T02:50:23Z</dcterms:created>
  <dcterms:modified xsi:type="dcterms:W3CDTF">2025-02-17T20:53:37Z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0x0101000AC4694D9A652A43B275EA5FC91D33CA</vt:lpwstr>
  </property>
  <property fmtid="{D5CDD505-2E9C-101B-9397-08002B2CF9AE}" pid="3" name="MediaServiceImageTags">
    <vt:lpwstr/>
  </property>
</Properties>
</file>