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iarr1\Downloads\"/>
    </mc:Choice>
  </mc:AlternateContent>
  <xr:revisionPtr revIDLastSave="0" documentId="13_ncr:1_{07C99B64-FCD9-4CE1-AC60-FC89215958CD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Lineas, tasas y plazos" sheetId="1" state="hidden" r:id="rId1"/>
    <sheet name="Simulador Credito" sheetId="6" r:id="rId2"/>
  </sheets>
  <definedNames>
    <definedName name="_xlnm.Print_Area" localSheetId="1">'Simulador Credito'!$A$1:$K$113</definedName>
    <definedName name="owssvr" localSheetId="0" hidden="1">'Lineas, tasas y plazos'!$A$1:$E$13</definedName>
    <definedName name="_xlnm.Print_Titles" localSheetId="1">'Simulador Credito'!$2:$9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E3" i="6"/>
  <c r="C8" i="6"/>
  <c r="C14" i="6" l="1"/>
  <c r="C15" i="6" s="1"/>
  <c r="C16" i="6" s="1"/>
  <c r="C17" i="6" s="1"/>
  <c r="B14" i="6" l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G11" i="6"/>
  <c r="G8" i="6" s="1"/>
  <c r="D4" i="6"/>
  <c r="C6" i="6" s="1"/>
  <c r="D6" i="6" l="1"/>
  <c r="D7" i="6" s="1"/>
  <c r="C18" i="6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45" i="6" s="1"/>
  <c r="C46" i="6" s="1"/>
  <c r="C47" i="6" s="1"/>
  <c r="C48" i="6" s="1"/>
  <c r="C49" i="6" s="1"/>
  <c r="C50" i="6" s="1"/>
  <c r="C51" i="6" s="1"/>
  <c r="C52" i="6" s="1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C72" i="6" s="1"/>
  <c r="C73" i="6" s="1"/>
  <c r="C74" i="6" s="1"/>
  <c r="C75" i="6" s="1"/>
  <c r="C76" i="6" s="1"/>
  <c r="C77" i="6" s="1"/>
  <c r="C78" i="6" s="1"/>
  <c r="C79" i="6" s="1"/>
  <c r="C80" i="6" s="1"/>
  <c r="C81" i="6" s="1"/>
  <c r="C82" i="6" s="1"/>
  <c r="C83" i="6" s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C115" i="6" s="1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I110" i="6" l="1"/>
  <c r="I118" i="6"/>
  <c r="I126" i="6"/>
  <c r="I116" i="6"/>
  <c r="I111" i="6"/>
  <c r="I119" i="6"/>
  <c r="I127" i="6"/>
  <c r="I124" i="6"/>
  <c r="I112" i="6"/>
  <c r="I120" i="6"/>
  <c r="I128" i="6"/>
  <c r="I131" i="6"/>
  <c r="I125" i="6"/>
  <c r="I113" i="6"/>
  <c r="I121" i="6"/>
  <c r="I129" i="6"/>
  <c r="I132" i="6"/>
  <c r="I114" i="6"/>
  <c r="I122" i="6"/>
  <c r="I130" i="6"/>
  <c r="I123" i="6"/>
  <c r="I117" i="6"/>
  <c r="I115" i="6"/>
  <c r="I104" i="6"/>
  <c r="I13" i="6"/>
  <c r="I42" i="6"/>
  <c r="I57" i="6"/>
  <c r="I108" i="6"/>
  <c r="I21" i="6"/>
  <c r="I29" i="6"/>
  <c r="I44" i="6"/>
  <c r="I95" i="6"/>
  <c r="I65" i="6"/>
  <c r="I43" i="6"/>
  <c r="I17" i="6"/>
  <c r="I33" i="6"/>
  <c r="I48" i="6"/>
  <c r="I99" i="6"/>
  <c r="I86" i="6"/>
  <c r="I69" i="6"/>
  <c r="I27" i="6"/>
  <c r="I51" i="6"/>
  <c r="I39" i="6"/>
  <c r="K9" i="6"/>
  <c r="K7" i="6" s="1"/>
  <c r="S7" i="6" s="1"/>
  <c r="I54" i="6"/>
  <c r="I37" i="6"/>
  <c r="I80" i="6"/>
  <c r="I52" i="6"/>
  <c r="I71" i="6"/>
  <c r="I103" i="6"/>
  <c r="I90" i="6"/>
  <c r="I73" i="6"/>
  <c r="I105" i="6"/>
  <c r="I24" i="6"/>
  <c r="I18" i="6"/>
  <c r="I34" i="6"/>
  <c r="I25" i="6"/>
  <c r="I31" i="6"/>
  <c r="I100" i="6"/>
  <c r="I40" i="6"/>
  <c r="I91" i="6"/>
  <c r="I78" i="6"/>
  <c r="I93" i="6"/>
  <c r="I59" i="6"/>
  <c r="I88" i="6"/>
  <c r="I46" i="6"/>
  <c r="I61" i="6"/>
  <c r="I63" i="6"/>
  <c r="I82" i="6"/>
  <c r="I97" i="6"/>
  <c r="I72" i="6"/>
  <c r="I55" i="6"/>
  <c r="I50" i="6"/>
  <c r="I64" i="6"/>
  <c r="I67" i="6"/>
  <c r="I101" i="6"/>
  <c r="I35" i="6"/>
  <c r="I23" i="6"/>
  <c r="I26" i="6"/>
  <c r="I58" i="6"/>
  <c r="I41" i="6"/>
  <c r="I96" i="6"/>
  <c r="I56" i="6"/>
  <c r="I75" i="6"/>
  <c r="I107" i="6"/>
  <c r="I94" i="6"/>
  <c r="I77" i="6"/>
  <c r="I109" i="6"/>
  <c r="I20" i="6"/>
  <c r="I22" i="6"/>
  <c r="I19" i="6"/>
  <c r="I30" i="6"/>
  <c r="I62" i="6"/>
  <c r="I45" i="6"/>
  <c r="I28" i="6"/>
  <c r="I60" i="6"/>
  <c r="I79" i="6"/>
  <c r="I66" i="6"/>
  <c r="I98" i="6"/>
  <c r="I81" i="6"/>
  <c r="I16" i="6"/>
  <c r="I49" i="6"/>
  <c r="E13" i="6"/>
  <c r="I15" i="6"/>
  <c r="I68" i="6"/>
  <c r="I32" i="6"/>
  <c r="I76" i="6"/>
  <c r="I83" i="6"/>
  <c r="I70" i="6"/>
  <c r="I102" i="6"/>
  <c r="I85" i="6"/>
  <c r="I14" i="6"/>
  <c r="I47" i="6"/>
  <c r="I38" i="6"/>
  <c r="I84" i="6"/>
  <c r="I53" i="6"/>
  <c r="I36" i="6"/>
  <c r="I92" i="6"/>
  <c r="I87" i="6"/>
  <c r="I74" i="6"/>
  <c r="I106" i="6"/>
  <c r="I89" i="6"/>
  <c r="C9" i="6" l="1"/>
  <c r="C10" i="6" s="1"/>
  <c r="R5" i="6" s="1"/>
  <c r="R7" i="6" l="1"/>
  <c r="K5" i="6"/>
  <c r="F13" i="6" l="1"/>
  <c r="H13" i="6" s="1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E4" i="6"/>
  <c r="D13" i="6"/>
  <c r="H14" i="6" l="1"/>
  <c r="E14" i="6"/>
  <c r="D14" i="6" s="1"/>
  <c r="E15" i="6" l="1"/>
  <c r="D15" i="6" s="1"/>
  <c r="H15" i="6"/>
  <c r="H16" i="6" l="1"/>
  <c r="E16" i="6"/>
  <c r="D16" i="6" s="1"/>
  <c r="H17" i="6" l="1"/>
  <c r="E17" i="6"/>
  <c r="D17" i="6" s="1"/>
  <c r="H18" i="6" l="1"/>
  <c r="E18" i="6"/>
  <c r="D18" i="6" s="1"/>
  <c r="E19" i="6" l="1"/>
  <c r="D19" i="6" s="1"/>
  <c r="H19" i="6"/>
  <c r="E20" i="6" l="1"/>
  <c r="D20" i="6" s="1"/>
  <c r="H20" i="6"/>
  <c r="H21" i="6" l="1"/>
  <c r="E21" i="6"/>
  <c r="D21" i="6" s="1"/>
  <c r="H22" i="6" l="1"/>
  <c r="E22" i="6"/>
  <c r="D22" i="6" s="1"/>
  <c r="H23" i="6" l="1"/>
  <c r="E23" i="6"/>
  <c r="D23" i="6" s="1"/>
  <c r="H24" i="6" l="1"/>
  <c r="E24" i="6"/>
  <c r="D24" i="6" s="1"/>
  <c r="H25" i="6" l="1"/>
  <c r="E25" i="6"/>
  <c r="D25" i="6" s="1"/>
  <c r="H26" i="6" l="1"/>
  <c r="E26" i="6"/>
  <c r="D26" i="6" s="1"/>
  <c r="E27" i="6" l="1"/>
  <c r="D27" i="6" s="1"/>
  <c r="H27" i="6"/>
  <c r="E28" i="6" l="1"/>
  <c r="D28" i="6" s="1"/>
  <c r="H28" i="6"/>
  <c r="H29" i="6" l="1"/>
  <c r="E29" i="6"/>
  <c r="D29" i="6" s="1"/>
  <c r="H30" i="6" l="1"/>
  <c r="E30" i="6"/>
  <c r="D30" i="6" s="1"/>
  <c r="H31" i="6" l="1"/>
  <c r="E31" i="6"/>
  <c r="D31" i="6" s="1"/>
  <c r="H32" i="6" l="1"/>
  <c r="E32" i="6"/>
  <c r="D32" i="6" s="1"/>
  <c r="H33" i="6" l="1"/>
  <c r="E33" i="6"/>
  <c r="D33" i="6" s="1"/>
  <c r="H34" i="6" l="1"/>
  <c r="E34" i="6"/>
  <c r="D34" i="6" s="1"/>
  <c r="E35" i="6" l="1"/>
  <c r="D35" i="6" s="1"/>
  <c r="H35" i="6"/>
  <c r="E36" i="6" l="1"/>
  <c r="D36" i="6" s="1"/>
  <c r="H36" i="6"/>
  <c r="H37" i="6" l="1"/>
  <c r="E37" i="6"/>
  <c r="D37" i="6" s="1"/>
  <c r="H38" i="6" l="1"/>
  <c r="E38" i="6"/>
  <c r="D38" i="6" s="1"/>
  <c r="E39" i="6" l="1"/>
  <c r="D39" i="6" s="1"/>
  <c r="H39" i="6"/>
  <c r="H40" i="6" l="1"/>
  <c r="E40" i="6"/>
  <c r="D40" i="6" s="1"/>
  <c r="H41" i="6" l="1"/>
  <c r="E41" i="6"/>
  <c r="D41" i="6" s="1"/>
  <c r="H42" i="6" l="1"/>
  <c r="E42" i="6"/>
  <c r="D42" i="6" s="1"/>
  <c r="E43" i="6" l="1"/>
  <c r="D43" i="6" s="1"/>
  <c r="H43" i="6"/>
  <c r="E44" i="6" l="1"/>
  <c r="D44" i="6" s="1"/>
  <c r="H44" i="6"/>
  <c r="H45" i="6" l="1"/>
  <c r="E45" i="6"/>
  <c r="D45" i="6" s="1"/>
  <c r="H46" i="6" l="1"/>
  <c r="E46" i="6"/>
  <c r="D46" i="6" s="1"/>
  <c r="E47" i="6" l="1"/>
  <c r="D47" i="6" s="1"/>
  <c r="H47" i="6"/>
  <c r="H48" i="6" l="1"/>
  <c r="E48" i="6"/>
  <c r="D48" i="6" s="1"/>
  <c r="H49" i="6" l="1"/>
  <c r="E49" i="6"/>
  <c r="D49" i="6" s="1"/>
  <c r="H50" i="6" l="1"/>
  <c r="E50" i="6"/>
  <c r="D50" i="6" s="1"/>
  <c r="E51" i="6" l="1"/>
  <c r="D51" i="6" s="1"/>
  <c r="H51" i="6"/>
  <c r="E52" i="6" l="1"/>
  <c r="D52" i="6" s="1"/>
  <c r="H52" i="6"/>
  <c r="H53" i="6" l="1"/>
  <c r="E53" i="6"/>
  <c r="D53" i="6" s="1"/>
  <c r="H54" i="6" l="1"/>
  <c r="E54" i="6"/>
  <c r="D54" i="6" s="1"/>
  <c r="E55" i="6" l="1"/>
  <c r="D55" i="6" s="1"/>
  <c r="H55" i="6"/>
  <c r="H56" i="6" l="1"/>
  <c r="E56" i="6"/>
  <c r="D56" i="6" s="1"/>
  <c r="H57" i="6" l="1"/>
  <c r="E57" i="6"/>
  <c r="D57" i="6" s="1"/>
  <c r="H58" i="6" l="1"/>
  <c r="E58" i="6"/>
  <c r="D58" i="6" s="1"/>
  <c r="E59" i="6" l="1"/>
  <c r="D59" i="6" s="1"/>
  <c r="H59" i="6"/>
  <c r="E60" i="6" l="1"/>
  <c r="D60" i="6" s="1"/>
  <c r="H60" i="6"/>
  <c r="H61" i="6" l="1"/>
  <c r="E61" i="6"/>
  <c r="D61" i="6" s="1"/>
  <c r="H62" i="6" l="1"/>
  <c r="E62" i="6"/>
  <c r="D62" i="6" s="1"/>
  <c r="E63" i="6" l="1"/>
  <c r="D63" i="6" s="1"/>
  <c r="H63" i="6"/>
  <c r="H64" i="6" l="1"/>
  <c r="E64" i="6"/>
  <c r="D64" i="6" s="1"/>
  <c r="H65" i="6" l="1"/>
  <c r="E65" i="6"/>
  <c r="D65" i="6" s="1"/>
  <c r="H66" i="6" l="1"/>
  <c r="E66" i="6"/>
  <c r="D66" i="6" s="1"/>
  <c r="E67" i="6" l="1"/>
  <c r="D67" i="6" s="1"/>
  <c r="H67" i="6"/>
  <c r="E68" i="6" l="1"/>
  <c r="D68" i="6" s="1"/>
  <c r="H68" i="6"/>
  <c r="H69" i="6" l="1"/>
  <c r="E69" i="6"/>
  <c r="D69" i="6" s="1"/>
  <c r="H70" i="6" l="1"/>
  <c r="E70" i="6"/>
  <c r="D70" i="6" s="1"/>
  <c r="E71" i="6" l="1"/>
  <c r="D71" i="6" s="1"/>
  <c r="H71" i="6"/>
  <c r="H72" i="6" l="1"/>
  <c r="E72" i="6"/>
  <c r="D72" i="6" s="1"/>
  <c r="H73" i="6" l="1"/>
  <c r="E73" i="6"/>
  <c r="D73" i="6" s="1"/>
  <c r="H74" i="6" l="1"/>
  <c r="E74" i="6"/>
  <c r="D74" i="6" s="1"/>
  <c r="E75" i="6" l="1"/>
  <c r="D75" i="6" s="1"/>
  <c r="H75" i="6"/>
  <c r="E76" i="6" l="1"/>
  <c r="D76" i="6" s="1"/>
  <c r="H76" i="6"/>
  <c r="H77" i="6" l="1"/>
  <c r="E77" i="6"/>
  <c r="D77" i="6" s="1"/>
  <c r="H78" i="6" l="1"/>
  <c r="E78" i="6"/>
  <c r="D78" i="6" s="1"/>
  <c r="E79" i="6" l="1"/>
  <c r="D79" i="6" s="1"/>
  <c r="H79" i="6"/>
  <c r="H80" i="6" l="1"/>
  <c r="E80" i="6"/>
  <c r="D80" i="6" s="1"/>
  <c r="H81" i="6" l="1"/>
  <c r="E81" i="6"/>
  <c r="D81" i="6" s="1"/>
  <c r="H82" i="6" l="1"/>
  <c r="E82" i="6"/>
  <c r="D82" i="6" s="1"/>
  <c r="E83" i="6" l="1"/>
  <c r="D83" i="6" s="1"/>
  <c r="H83" i="6"/>
  <c r="E84" i="6" l="1"/>
  <c r="D84" i="6" s="1"/>
  <c r="H84" i="6"/>
  <c r="H85" i="6" l="1"/>
  <c r="E85" i="6"/>
  <c r="D85" i="6" s="1"/>
  <c r="H86" i="6" l="1"/>
  <c r="E86" i="6"/>
  <c r="D86" i="6" s="1"/>
  <c r="E87" i="6" l="1"/>
  <c r="D87" i="6" s="1"/>
  <c r="H87" i="6"/>
  <c r="H88" i="6" l="1"/>
  <c r="E88" i="6"/>
  <c r="D88" i="6" s="1"/>
  <c r="H89" i="6" l="1"/>
  <c r="E89" i="6"/>
  <c r="D89" i="6" s="1"/>
  <c r="H90" i="6" l="1"/>
  <c r="E90" i="6"/>
  <c r="D90" i="6" s="1"/>
  <c r="E91" i="6" l="1"/>
  <c r="D91" i="6" s="1"/>
  <c r="H91" i="6"/>
  <c r="E92" i="6" l="1"/>
  <c r="D92" i="6" s="1"/>
  <c r="H92" i="6"/>
  <c r="H93" i="6" l="1"/>
  <c r="E93" i="6"/>
  <c r="D93" i="6" s="1"/>
  <c r="H94" i="6" l="1"/>
  <c r="E94" i="6"/>
  <c r="D94" i="6" s="1"/>
  <c r="E95" i="6" l="1"/>
  <c r="D95" i="6" s="1"/>
  <c r="H95" i="6"/>
  <c r="H96" i="6" l="1"/>
  <c r="E96" i="6"/>
  <c r="D96" i="6" s="1"/>
  <c r="H97" i="6" l="1"/>
  <c r="E97" i="6"/>
  <c r="D97" i="6" s="1"/>
  <c r="H98" i="6" l="1"/>
  <c r="E98" i="6"/>
  <c r="D98" i="6" s="1"/>
  <c r="E99" i="6" l="1"/>
  <c r="D99" i="6" s="1"/>
  <c r="H99" i="6"/>
  <c r="E100" i="6" l="1"/>
  <c r="D100" i="6" s="1"/>
  <c r="H100" i="6"/>
  <c r="H101" i="6" l="1"/>
  <c r="E101" i="6"/>
  <c r="D101" i="6" s="1"/>
  <c r="H102" i="6" l="1"/>
  <c r="E102" i="6"/>
  <c r="D102" i="6" s="1"/>
  <c r="E103" i="6" l="1"/>
  <c r="D103" i="6" s="1"/>
  <c r="H103" i="6"/>
  <c r="H104" i="6" l="1"/>
  <c r="E104" i="6"/>
  <c r="D104" i="6" s="1"/>
  <c r="H105" i="6" l="1"/>
  <c r="E105" i="6"/>
  <c r="D105" i="6" s="1"/>
  <c r="H106" i="6" l="1"/>
  <c r="E106" i="6"/>
  <c r="D106" i="6" s="1"/>
  <c r="E107" i="6" l="1"/>
  <c r="D107" i="6" s="1"/>
  <c r="H107" i="6"/>
  <c r="E108" i="6" l="1"/>
  <c r="D108" i="6" s="1"/>
  <c r="H108" i="6"/>
  <c r="H109" i="6" l="1"/>
  <c r="E109" i="6"/>
  <c r="D109" i="6" s="1"/>
  <c r="H110" i="6" l="1"/>
  <c r="E110" i="6"/>
  <c r="D110" i="6" s="1"/>
  <c r="E111" i="6" l="1"/>
  <c r="D111" i="6" s="1"/>
  <c r="H111" i="6"/>
  <c r="H112" i="6" l="1"/>
  <c r="E112" i="6"/>
  <c r="D112" i="6" s="1"/>
  <c r="H113" i="6" l="1"/>
  <c r="E113" i="6"/>
  <c r="D113" i="6" s="1"/>
  <c r="H114" i="6" l="1"/>
  <c r="E114" i="6"/>
  <c r="D114" i="6" s="1"/>
  <c r="E115" i="6" l="1"/>
  <c r="D115" i="6" s="1"/>
  <c r="H115" i="6"/>
  <c r="E116" i="6" l="1"/>
  <c r="D116" i="6" s="1"/>
  <c r="H116" i="6"/>
  <c r="H117" i="6" l="1"/>
  <c r="E117" i="6"/>
  <c r="D117" i="6" s="1"/>
  <c r="H118" i="6" l="1"/>
  <c r="E118" i="6"/>
  <c r="D118" i="6" s="1"/>
  <c r="E119" i="6" l="1"/>
  <c r="D119" i="6" s="1"/>
  <c r="H119" i="6"/>
  <c r="H120" i="6" l="1"/>
  <c r="E120" i="6"/>
  <c r="D120" i="6" s="1"/>
  <c r="H121" i="6" l="1"/>
  <c r="E121" i="6"/>
  <c r="D121" i="6" s="1"/>
  <c r="H122" i="6" l="1"/>
  <c r="E122" i="6"/>
  <c r="D122" i="6" s="1"/>
  <c r="E123" i="6" l="1"/>
  <c r="D123" i="6" s="1"/>
  <c r="H123" i="6"/>
  <c r="E124" i="6" l="1"/>
  <c r="D124" i="6" s="1"/>
  <c r="H124" i="6"/>
  <c r="H125" i="6" l="1"/>
  <c r="E125" i="6"/>
  <c r="D125" i="6" s="1"/>
  <c r="H126" i="6" l="1"/>
  <c r="E126" i="6"/>
  <c r="D126" i="6" s="1"/>
  <c r="E127" i="6" l="1"/>
  <c r="D127" i="6" s="1"/>
  <c r="H127" i="6"/>
  <c r="H128" i="6" l="1"/>
  <c r="E128" i="6"/>
  <c r="D128" i="6" s="1"/>
  <c r="H129" i="6" l="1"/>
  <c r="E129" i="6"/>
  <c r="D129" i="6" s="1"/>
  <c r="H130" i="6" l="1"/>
  <c r="E130" i="6"/>
  <c r="D130" i="6" s="1"/>
  <c r="E131" i="6" l="1"/>
  <c r="D131" i="6" s="1"/>
  <c r="H131" i="6"/>
  <c r="E132" i="6" l="1"/>
  <c r="D132" i="6" s="1"/>
  <c r="H13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</author>
    <author>Yuranis Castilla</author>
  </authors>
  <commentList>
    <comment ref="C3" authorId="0" shapeId="0" xr:uid="{D78E7450-2078-47B6-892A-BCF2D61B7BA6}">
      <text>
        <r>
          <rPr>
            <b/>
            <sz val="9"/>
            <color indexed="81"/>
            <rFont val="Tahoma"/>
            <family val="2"/>
          </rPr>
          <t xml:space="preserve">Fondesenttia: </t>
        </r>
        <r>
          <rPr>
            <sz val="9"/>
            <color indexed="81"/>
            <rFont val="Tahoma"/>
            <family val="2"/>
          </rPr>
          <t>Favor colocar La fecha de la solicitud de crédito.</t>
        </r>
      </text>
    </comment>
    <comment ref="C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Fondesenttia: </t>
        </r>
        <r>
          <rPr>
            <sz val="9"/>
            <color indexed="81"/>
            <rFont val="Tahoma"/>
            <family val="2"/>
          </rPr>
          <t>Favor colocar el número del crédito que esta en la parte superior derecha para los diferentes tipos de crédito.</t>
        </r>
      </text>
    </comment>
    <comment ref="C5" authorId="1" shapeId="0" xr:uid="{06DC9647-9402-47BB-B529-68085814C670}">
      <text>
        <r>
          <rPr>
            <b/>
            <sz val="9"/>
            <color indexed="81"/>
            <rFont val="Tahoma"/>
            <family val="2"/>
          </rPr>
          <t>Fondesenttia:</t>
        </r>
        <r>
          <rPr>
            <sz val="9"/>
            <color indexed="81"/>
            <rFont val="Tahoma"/>
            <family val="2"/>
          </rPr>
          <t xml:space="preserve"> Las celdas de color naranja son las que usted  puede modificar.</t>
        </r>
      </text>
    </comment>
    <comment ref="H12" authorId="1" shapeId="0" xr:uid="{898ABB32-C747-4131-BCC4-52E18E8B4ECC}">
      <text>
        <r>
          <rPr>
            <b/>
            <sz val="9"/>
            <color indexed="81"/>
            <rFont val="Tahoma"/>
            <family val="2"/>
          </rPr>
          <t>Fondesenttia:</t>
        </r>
        <r>
          <rPr>
            <sz val="9"/>
            <color indexed="81"/>
            <rFont val="Tahoma"/>
            <family val="2"/>
          </rPr>
          <t xml:space="preserve"> La ultima casilla del credito debe estar en cero (0), Si no es así revisar las cuotas extras que no se ven.</t>
        </r>
      </text>
    </comment>
    <comment ref="J12" authorId="1" shapeId="0" xr:uid="{F57CBCFB-66E5-4207-9D3F-0D70612719F9}">
      <text>
        <r>
          <rPr>
            <b/>
            <sz val="9"/>
            <color indexed="81"/>
            <rFont val="Tahoma"/>
            <family val="2"/>
          </rPr>
          <t xml:space="preserve">Fondesenttia: </t>
        </r>
        <r>
          <rPr>
            <sz val="9"/>
            <color indexed="81"/>
            <rFont val="Tahoma"/>
            <family val="2"/>
          </rPr>
          <t>Por favor incluir el concepto de la cuota extraordinaria.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Karen\AppData\Local\Microsoft\Windows\INetCache\IE\O3EFHYTX\owssvr.iqy" keepAlive="1" name="owssvr" type="5" refreshedVersion="6" minRefreshableVersion="3" saveData="1">
    <dbPr connection="Provider=Microsoft.Office.List.OLEDB.2.0;Data Source=&quot;&quot;;ApplicationName=Excel;Version=12.0.0.0" command="&lt;LIST&gt;&lt;VIEWGUID&gt;{00BF0D81-9DF3-434E-9353-3EE337D3FEDD}&lt;/VIEWGUID&gt;&lt;LISTNAME&gt;{994AF54A-9573-49F7-870C-ECB72B7671AC}&lt;/LISTNAME&gt;&lt;LISTWEB&gt;https://propilco.sharepoint.com/sites/fondodeempleados/_vti_bin&lt;/LISTWEB&gt;&lt;LISTSUBWEB&gt;&lt;/LISTSUBWEB&gt;&lt;ROOTFOLDER&gt;/sites/fondodeempleados/Lists/Tasas de interes&lt;/ROOTFOLDER&gt;&lt;/LIST&gt;" commandType="5"/>
  </connection>
</connections>
</file>

<file path=xl/sharedStrings.xml><?xml version="1.0" encoding="utf-8"?>
<sst xmlns="http://schemas.openxmlformats.org/spreadsheetml/2006/main" count="72" uniqueCount="37">
  <si>
    <t>Linea de credito</t>
  </si>
  <si>
    <t>Tasa de interes</t>
  </si>
  <si>
    <t>Plazo(Meses)</t>
  </si>
  <si>
    <t>Ruta de acceso</t>
  </si>
  <si>
    <t>Tipo de elemento</t>
  </si>
  <si>
    <t>Calamidad doméstica</t>
  </si>
  <si>
    <t>sites/fondodeempleados/Lists/Tasas de interes</t>
  </si>
  <si>
    <t>Elemento</t>
  </si>
  <si>
    <t>Educativo</t>
  </si>
  <si>
    <t>Hipotecario libre inversión</t>
  </si>
  <si>
    <t>Solución de vivienda</t>
  </si>
  <si>
    <t>Vehículo</t>
  </si>
  <si>
    <t>Vivienda</t>
  </si>
  <si>
    <t>CUOTA FIJA</t>
  </si>
  <si>
    <t>No Cuota</t>
  </si>
  <si>
    <t>VP</t>
  </si>
  <si>
    <t>Cuota Numero</t>
  </si>
  <si>
    <t>Mes Descuento</t>
  </si>
  <si>
    <t>Interese</t>
  </si>
  <si>
    <t>Capital</t>
  </si>
  <si>
    <t>C. Extra</t>
  </si>
  <si>
    <t>Saldo</t>
  </si>
  <si>
    <t>Presentes</t>
  </si>
  <si>
    <t>Fecha</t>
  </si>
  <si>
    <t>Valor</t>
  </si>
  <si>
    <t>Cuota Extra</t>
  </si>
  <si>
    <t>% Interés</t>
  </si>
  <si>
    <t>Tipos de crédito</t>
  </si>
  <si>
    <t>Tipo de crédito</t>
  </si>
  <si>
    <t>Emprendimiento</t>
  </si>
  <si>
    <t>Viajes e Impuestos</t>
  </si>
  <si>
    <t>Compra de Cartera</t>
  </si>
  <si>
    <t>Forma de pago C. Extra</t>
  </si>
  <si>
    <t>Ordinario Pensionados</t>
  </si>
  <si>
    <t>Ordinario Cuota Fija</t>
  </si>
  <si>
    <t>Ordinario Cuota Variable</t>
  </si>
  <si>
    <t>Cuota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</si>
</sst>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_P_t_s"/>
    <numFmt numFmtId="165" formatCode="0.0000%"/>
    <numFmt numFmtId="166" formatCode="mmmm\-yy"/>
    <numFmt numFmtId="167" formatCode="_-* #,##0.00\ _P_t_s_-;\-* #,##0.00\ _P_t_s_-;_-* &quot;-&quot;??\ _P_t_s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rgb="FFFC920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C48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</cellStyleXfs>
  <cellXfs count="52">
    <xf numFmtId="0" fontId="0" fillId="0" borderId="0" xfId="0"/>
    <xf numFmtId="49" fontId="0" fillId="0" borderId="0" xfId="0" applyNumberFormat="1"/>
    <xf numFmtId="10" fontId="0" fillId="0" borderId="0" xfId="0" applyNumberFormat="1"/>
    <xf numFmtId="0" fontId="19" fillId="0" borderId="0" xfId="43" applyFont="1"/>
    <xf numFmtId="164" fontId="19" fillId="0" borderId="0" xfId="43" applyNumberFormat="1" applyFont="1"/>
    <xf numFmtId="164" fontId="20" fillId="33" borderId="0" xfId="43" applyNumberFormat="1" applyFont="1" applyFill="1"/>
    <xf numFmtId="3" fontId="20" fillId="33" borderId="0" xfId="43" applyNumberFormat="1" applyFont="1" applyFill="1"/>
    <xf numFmtId="164" fontId="22" fillId="0" borderId="11" xfId="43" applyNumberFormat="1" applyFont="1" applyBorder="1"/>
    <xf numFmtId="0" fontId="22" fillId="34" borderId="11" xfId="43" applyFont="1" applyFill="1" applyBorder="1" applyAlignment="1">
      <alignment wrapText="1"/>
    </xf>
    <xf numFmtId="164" fontId="22" fillId="0" borderId="11" xfId="43" applyNumberFormat="1" applyFont="1" applyBorder="1" applyAlignment="1">
      <alignment horizontal="left"/>
    </xf>
    <xf numFmtId="164" fontId="21" fillId="34" borderId="10" xfId="43" applyNumberFormat="1" applyFont="1" applyFill="1" applyBorder="1" applyAlignment="1">
      <alignment horizontal="center"/>
    </xf>
    <xf numFmtId="0" fontId="19" fillId="0" borderId="0" xfId="43" applyFont="1" applyProtection="1">
      <protection locked="0"/>
    </xf>
    <xf numFmtId="164" fontId="22" fillId="0" borderId="11" xfId="43" applyNumberFormat="1" applyFont="1" applyBorder="1" applyProtection="1">
      <protection locked="0"/>
    </xf>
    <xf numFmtId="164" fontId="20" fillId="33" borderId="0" xfId="43" applyNumberFormat="1" applyFont="1" applyFill="1" applyProtection="1">
      <protection locked="0"/>
    </xf>
    <xf numFmtId="10" fontId="22" fillId="33" borderId="11" xfId="1" applyNumberFormat="1" applyFont="1" applyFill="1" applyBorder="1" applyAlignment="1" applyProtection="1">
      <alignment horizontal="left"/>
    </xf>
    <xf numFmtId="0" fontId="21" fillId="34" borderId="10" xfId="43" applyFont="1" applyFill="1" applyBorder="1" applyAlignment="1">
      <alignment horizontal="center"/>
    </xf>
    <xf numFmtId="0" fontId="22" fillId="0" borderId="10" xfId="43" applyFont="1" applyBorder="1"/>
    <xf numFmtId="164" fontId="22" fillId="0" borderId="10" xfId="43" applyNumberFormat="1" applyFont="1" applyBorder="1"/>
    <xf numFmtId="0" fontId="19" fillId="0" borderId="10" xfId="43" applyFont="1" applyBorder="1"/>
    <xf numFmtId="166" fontId="19" fillId="0" borderId="10" xfId="43" applyNumberFormat="1" applyFont="1" applyBorder="1" applyAlignment="1">
      <alignment horizontal="left"/>
    </xf>
    <xf numFmtId="164" fontId="19" fillId="0" borderId="10" xfId="43" applyNumberFormat="1" applyFont="1" applyBorder="1"/>
    <xf numFmtId="164" fontId="19" fillId="35" borderId="10" xfId="43" applyNumberFormat="1" applyFont="1" applyFill="1" applyBorder="1" applyProtection="1">
      <protection locked="0"/>
    </xf>
    <xf numFmtId="0" fontId="19" fillId="0" borderId="11" xfId="43" applyFont="1" applyBorder="1"/>
    <xf numFmtId="0" fontId="20" fillId="33" borderId="11" xfId="43" applyFont="1" applyFill="1" applyBorder="1"/>
    <xf numFmtId="0" fontId="23" fillId="34" borderId="11" xfId="43" applyFont="1" applyFill="1" applyBorder="1"/>
    <xf numFmtId="0" fontId="22" fillId="0" borderId="12" xfId="43" applyFont="1" applyBorder="1"/>
    <xf numFmtId="0" fontId="22" fillId="0" borderId="13" xfId="43" applyFont="1" applyBorder="1"/>
    <xf numFmtId="0" fontId="19" fillId="0" borderId="14" xfId="43" applyFont="1" applyBorder="1"/>
    <xf numFmtId="0" fontId="22" fillId="33" borderId="12" xfId="43" applyFont="1" applyFill="1" applyBorder="1"/>
    <xf numFmtId="0" fontId="22" fillId="33" borderId="13" xfId="43" applyFont="1" applyFill="1" applyBorder="1"/>
    <xf numFmtId="0" fontId="22" fillId="33" borderId="12" xfId="43" applyFont="1" applyFill="1" applyBorder="1" applyProtection="1">
      <protection locked="0"/>
    </xf>
    <xf numFmtId="0" fontId="22" fillId="33" borderId="13" xfId="43" applyFont="1" applyFill="1" applyBorder="1" applyProtection="1">
      <protection locked="0"/>
    </xf>
    <xf numFmtId="0" fontId="19" fillId="0" borderId="14" xfId="43" applyFont="1" applyBorder="1" applyProtection="1">
      <protection locked="0"/>
    </xf>
    <xf numFmtId="165" fontId="22" fillId="33" borderId="13" xfId="44" applyNumberFormat="1" applyFont="1" applyFill="1" applyBorder="1"/>
    <xf numFmtId="164" fontId="20" fillId="33" borderId="15" xfId="43" applyNumberFormat="1" applyFont="1" applyFill="1" applyBorder="1"/>
    <xf numFmtId="0" fontId="20" fillId="33" borderId="15" xfId="43" applyFont="1" applyFill="1" applyBorder="1"/>
    <xf numFmtId="164" fontId="27" fillId="0" borderId="0" xfId="43" applyNumberFormat="1" applyFont="1"/>
    <xf numFmtId="0" fontId="22" fillId="0" borderId="17" xfId="43" applyFont="1" applyBorder="1"/>
    <xf numFmtId="166" fontId="19" fillId="0" borderId="17" xfId="43" applyNumberFormat="1" applyFont="1" applyBorder="1" applyAlignment="1">
      <alignment horizontal="left"/>
    </xf>
    <xf numFmtId="0" fontId="19" fillId="34" borderId="11" xfId="43" applyFont="1" applyFill="1" applyBorder="1" applyAlignment="1">
      <alignment wrapText="1"/>
    </xf>
    <xf numFmtId="164" fontId="21" fillId="35" borderId="11" xfId="43" applyNumberFormat="1" applyFont="1" applyFill="1" applyBorder="1" applyAlignment="1" applyProtection="1">
      <alignment horizontal="left"/>
      <protection locked="0"/>
    </xf>
    <xf numFmtId="0" fontId="21" fillId="35" borderId="11" xfId="43" applyFont="1" applyFill="1" applyBorder="1" applyAlignment="1" applyProtection="1">
      <alignment horizontal="left"/>
      <protection locked="0"/>
    </xf>
    <xf numFmtId="10" fontId="0" fillId="35" borderId="0" xfId="0" applyNumberFormat="1" applyFill="1"/>
    <xf numFmtId="164" fontId="28" fillId="0" borderId="0" xfId="43" applyNumberFormat="1" applyFont="1" applyAlignment="1">
      <alignment horizontal="center" vertical="center" wrapText="1"/>
    </xf>
    <xf numFmtId="164" fontId="28" fillId="0" borderId="0" xfId="43" applyNumberFormat="1" applyFont="1" applyAlignment="1">
      <alignment horizontal="center" wrapText="1"/>
    </xf>
    <xf numFmtId="164" fontId="21" fillId="34" borderId="10" xfId="43" applyNumberFormat="1" applyFont="1" applyFill="1" applyBorder="1" applyAlignment="1">
      <alignment horizontal="center" wrapText="1"/>
    </xf>
    <xf numFmtId="164" fontId="20" fillId="36" borderId="0" xfId="43" applyNumberFormat="1" applyFont="1" applyFill="1"/>
    <xf numFmtId="14" fontId="21" fillId="35" borderId="11" xfId="43" applyNumberFormat="1" applyFont="1" applyFill="1" applyBorder="1" applyAlignment="1" applyProtection="1">
      <alignment horizontal="left"/>
      <protection locked="0"/>
    </xf>
    <xf numFmtId="0" fontId="24" fillId="0" borderId="0" xfId="43" applyFont="1" applyAlignment="1">
      <alignment horizontal="center"/>
    </xf>
    <xf numFmtId="164" fontId="28" fillId="0" borderId="16" xfId="43" applyNumberFormat="1" applyFont="1" applyBorder="1" applyAlignment="1">
      <alignment horizontal="center" vertical="center" wrapText="1"/>
    </xf>
    <xf numFmtId="164" fontId="28" fillId="0" borderId="0" xfId="43" applyNumberFormat="1" applyFont="1" applyAlignment="1">
      <alignment horizontal="center" vertical="center" wrapText="1"/>
    </xf>
    <xf numFmtId="164" fontId="28" fillId="0" borderId="0" xfId="43" applyNumberFormat="1" applyFont="1" applyAlignment="1">
      <alignment horizont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5" xr:uid="{00000000-0005-0000-0000-000020000000}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Porcentaje" xfId="1" builtinId="5"/>
    <cellStyle name="Porcentaje 2" xfId="44" xr:uid="{00000000-0005-0000-0000-000026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numFmt numFmtId="30" formatCode="@"/>
      <alignment horizontal="general" vertical="bottom" textRotation="0" wrapText="0" indent="0" justifyLastLine="0" shrinkToFit="0" readingOrder="0"/>
    </dxf>
    <dxf>
      <numFmt numFmtId="30" formatCode="@"/>
      <alignment horizontal="general" vertical="bottom" textRotation="0" wrapText="0" indent="0" justifyLastLine="0" shrinkToFit="0" readingOrder="0"/>
    </dxf>
    <dxf>
      <numFmt numFmtId="0" formatCode="General"/>
    </dxf>
    <dxf>
      <numFmt numFmtId="14" formatCode="0.00%"/>
    </dxf>
    <dxf>
      <numFmt numFmtId="30" formatCode="@"/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6C482"/>
      <color rgb="FFFC92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</xdr:rowOff>
    </xdr:from>
    <xdr:to>
      <xdr:col>2</xdr:col>
      <xdr:colOff>967741</xdr:colOff>
      <xdr:row>1</xdr:row>
      <xdr:rowOff>167641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371" y="1"/>
          <a:ext cx="1781175" cy="40386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wssvr" backgroundRefresh="0" connectionId="1" xr16:uid="{00000000-0016-0000-00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Linea de credito" tableColumnId="1"/>
      <queryTableField id="2" name="Tasa de interes" tableColumnId="2"/>
      <queryTableField id="3" name="Plazo(Meses)" tableColumnId="3"/>
      <queryTableField id="5" name="Tipo de elemento" tableColumnId="4"/>
      <queryTableField id="4" name="Ruta de acceso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owssvr" displayName="Tabla_owssvr" ref="A1:E13" tableType="queryTable" totalsRowShown="0">
  <autoFilter ref="A1:E13" xr:uid="{00000000-0009-0000-0100-000001000000}"/>
  <tableColumns count="5">
    <tableColumn id="1" xr3:uid="{00000000-0010-0000-0000-000001000000}" uniqueName="Title" name="Linea de credito" queryTableFieldId="1" dataDxfId="7"/>
    <tableColumn id="2" xr3:uid="{00000000-0010-0000-0000-000002000000}" uniqueName="Tasa_x005f_x0020_de_x005f_x0020_interes" name="Tasa de interes" queryTableFieldId="2" dataDxfId="6"/>
    <tableColumn id="3" xr3:uid="{00000000-0010-0000-0000-000003000000}" uniqueName="Plazo_x005f_x0028_Meses_x005f_x0029_" name="Plazo(Meses)" queryTableFieldId="3" dataDxfId="5"/>
    <tableColumn id="4" xr3:uid="{00000000-0010-0000-0000-000004000000}" uniqueName="FSObjType" name="Tipo de elemento" queryTableFieldId="5" dataDxfId="4"/>
    <tableColumn id="5" xr3:uid="{00000000-0010-0000-0000-000005000000}" uniqueName="FileDirRef" name="Ruta de acceso" queryTableFieldId="4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13"/>
  <sheetViews>
    <sheetView workbookViewId="0">
      <selection activeCell="C7" sqref="C7"/>
    </sheetView>
  </sheetViews>
  <sheetFormatPr baseColWidth="10" defaultRowHeight="14.4" x14ac:dyDescent="0.3"/>
  <cols>
    <col min="1" max="1" width="24.77734375" bestFit="1" customWidth="1"/>
    <col min="2" max="2" width="16.5546875" bestFit="1" customWidth="1"/>
    <col min="3" max="3" width="15.21875" bestFit="1" customWidth="1"/>
    <col min="4" max="4" width="19.21875" bestFit="1" customWidth="1"/>
    <col min="5" max="5" width="44" bestFit="1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4</v>
      </c>
      <c r="E1" t="s">
        <v>3</v>
      </c>
    </row>
    <row r="2" spans="1:5" x14ac:dyDescent="0.3">
      <c r="A2" s="1" t="s">
        <v>5</v>
      </c>
      <c r="B2" s="2">
        <v>5.0000000000000001E-3</v>
      </c>
      <c r="C2">
        <v>12</v>
      </c>
      <c r="D2" s="1" t="s">
        <v>7</v>
      </c>
      <c r="E2" s="1" t="s">
        <v>6</v>
      </c>
    </row>
    <row r="3" spans="1:5" x14ac:dyDescent="0.3">
      <c r="A3" s="1" t="s">
        <v>8</v>
      </c>
      <c r="B3" s="2">
        <v>5.0000000000000001E-3</v>
      </c>
      <c r="C3">
        <v>48</v>
      </c>
      <c r="D3" s="1" t="s">
        <v>7</v>
      </c>
      <c r="E3" s="1" t="s">
        <v>6</v>
      </c>
    </row>
    <row r="4" spans="1:5" x14ac:dyDescent="0.3">
      <c r="A4" s="1" t="s">
        <v>9</v>
      </c>
      <c r="B4" s="42">
        <v>1.4E-2</v>
      </c>
      <c r="C4">
        <v>120</v>
      </c>
      <c r="D4" s="1" t="s">
        <v>7</v>
      </c>
      <c r="E4" s="1" t="s">
        <v>6</v>
      </c>
    </row>
    <row r="5" spans="1:5" x14ac:dyDescent="0.3">
      <c r="A5" s="1" t="s">
        <v>35</v>
      </c>
      <c r="B5" s="42">
        <v>1.2E-2</v>
      </c>
      <c r="C5">
        <v>72</v>
      </c>
      <c r="D5" s="1" t="s">
        <v>7</v>
      </c>
      <c r="E5" s="1" t="s">
        <v>6</v>
      </c>
    </row>
    <row r="6" spans="1:5" x14ac:dyDescent="0.3">
      <c r="A6" s="1" t="s">
        <v>29</v>
      </c>
      <c r="B6" s="42">
        <v>7.0000000000000001E-3</v>
      </c>
      <c r="C6">
        <v>36</v>
      </c>
      <c r="D6" s="1" t="s">
        <v>7</v>
      </c>
      <c r="E6" s="1" t="s">
        <v>6</v>
      </c>
    </row>
    <row r="7" spans="1:5" x14ac:dyDescent="0.3">
      <c r="A7" s="1" t="s">
        <v>10</v>
      </c>
      <c r="B7" s="42">
        <v>1.0999999999999999E-2</v>
      </c>
      <c r="C7">
        <v>120</v>
      </c>
      <c r="D7" s="1" t="s">
        <v>7</v>
      </c>
      <c r="E7" s="1" t="s">
        <v>6</v>
      </c>
    </row>
    <row r="8" spans="1:5" x14ac:dyDescent="0.3">
      <c r="A8" s="1" t="s">
        <v>11</v>
      </c>
      <c r="B8" s="42">
        <v>1.2E-2</v>
      </c>
      <c r="C8">
        <v>60</v>
      </c>
      <c r="D8" s="1" t="s">
        <v>7</v>
      </c>
      <c r="E8" s="1" t="s">
        <v>6</v>
      </c>
    </row>
    <row r="9" spans="1:5" x14ac:dyDescent="0.3">
      <c r="A9" s="1" t="s">
        <v>12</v>
      </c>
      <c r="B9" s="2">
        <v>7.0000000000000001E-3</v>
      </c>
      <c r="C9">
        <v>120</v>
      </c>
      <c r="D9" s="1" t="s">
        <v>7</v>
      </c>
      <c r="E9" s="1" t="s">
        <v>6</v>
      </c>
    </row>
    <row r="10" spans="1:5" x14ac:dyDescent="0.3">
      <c r="A10" s="1" t="s">
        <v>30</v>
      </c>
      <c r="B10" s="42">
        <v>1.2E-2</v>
      </c>
      <c r="C10">
        <v>36</v>
      </c>
      <c r="D10" s="1" t="s">
        <v>7</v>
      </c>
      <c r="E10" s="1" t="s">
        <v>6</v>
      </c>
    </row>
    <row r="11" spans="1:5" x14ac:dyDescent="0.3">
      <c r="A11" s="1" t="s">
        <v>31</v>
      </c>
      <c r="B11" s="42">
        <v>1.2999999999999999E-2</v>
      </c>
      <c r="C11">
        <v>120</v>
      </c>
      <c r="D11" s="1" t="s">
        <v>7</v>
      </c>
      <c r="E11" s="1" t="s">
        <v>6</v>
      </c>
    </row>
    <row r="12" spans="1:5" x14ac:dyDescent="0.3">
      <c r="A12" s="1" t="s">
        <v>33</v>
      </c>
      <c r="B12" s="42">
        <v>1.2E-2</v>
      </c>
      <c r="C12">
        <v>72</v>
      </c>
      <c r="D12" s="1" t="s">
        <v>7</v>
      </c>
      <c r="E12" s="1" t="s">
        <v>6</v>
      </c>
    </row>
    <row r="13" spans="1:5" x14ac:dyDescent="0.3">
      <c r="A13" s="1" t="s">
        <v>34</v>
      </c>
      <c r="B13" s="42">
        <v>1.2E-2</v>
      </c>
      <c r="C13">
        <v>72</v>
      </c>
      <c r="D13" s="1" t="s">
        <v>7</v>
      </c>
      <c r="E13" s="1" t="s">
        <v>6</v>
      </c>
    </row>
  </sheetData>
  <sheetProtection algorithmName="SHA-512" hashValue="22YLPue5jCUKEcH4mpZKZUKT1YUPdRPvUejg73Gw3FeUFgezAquf1DdiCJ9zKlX80xYW7+5OJMLzcRGwJVygOg==" saltValue="LG3/BfS0lccJDNIz0Apbug==" spinCount="100000" sheet="1" objects="1" scenario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T132"/>
  <sheetViews>
    <sheetView showGridLines="0" tabSelected="1" workbookViewId="0">
      <selection activeCell="C5" sqref="C5"/>
    </sheetView>
  </sheetViews>
  <sheetFormatPr baseColWidth="10" defaultColWidth="10.88671875" defaultRowHeight="13.8" x14ac:dyDescent="0.3"/>
  <cols>
    <col min="1" max="1" width="4" style="3" customWidth="1"/>
    <col min="2" max="2" width="12.21875" style="3" customWidth="1"/>
    <col min="3" max="3" width="19" style="3" customWidth="1"/>
    <col min="4" max="4" width="17.77734375" style="4" customWidth="1"/>
    <col min="5" max="5" width="13.21875" style="4" customWidth="1"/>
    <col min="6" max="6" width="15.44140625" style="4" customWidth="1"/>
    <col min="7" max="7" width="16.77734375" style="4" customWidth="1"/>
    <col min="8" max="8" width="15" style="4" customWidth="1"/>
    <col min="9" max="9" width="0.33203125" style="4" hidden="1" customWidth="1"/>
    <col min="10" max="10" width="16.77734375" style="4" customWidth="1"/>
    <col min="11" max="11" width="2.21875" style="4" customWidth="1"/>
    <col min="12" max="12" width="3.21875" style="3" customWidth="1"/>
    <col min="13" max="13" width="11.44140625" style="3" customWidth="1"/>
    <col min="14" max="14" width="11.5546875" style="3" customWidth="1"/>
    <col min="15" max="4269" width="0" style="3" hidden="1" customWidth="1"/>
    <col min="4270" max="16384" width="10.88671875" style="3"/>
  </cols>
  <sheetData>
    <row r="1" spans="2:20" ht="19.05" customHeight="1" x14ac:dyDescent="0.35">
      <c r="L1" s="48" t="s">
        <v>27</v>
      </c>
      <c r="M1" s="48"/>
      <c r="N1" s="48"/>
    </row>
    <row r="2" spans="2:20" ht="16.5" customHeight="1" x14ac:dyDescent="0.3">
      <c r="L2" s="25">
        <v>1</v>
      </c>
      <c r="M2" s="26" t="s">
        <v>5</v>
      </c>
      <c r="N2" s="27"/>
    </row>
    <row r="3" spans="2:20" ht="18" x14ac:dyDescent="0.3">
      <c r="B3" s="8" t="s">
        <v>23</v>
      </c>
      <c r="C3" s="47">
        <v>45355</v>
      </c>
      <c r="D3" s="39"/>
      <c r="E3" s="49" t="str">
        <f>IF(F12&lt;=-1,"El valor del abono a capital no puede ser negativo","")</f>
        <v/>
      </c>
      <c r="F3" s="50"/>
      <c r="G3" s="50"/>
      <c r="H3" s="50"/>
      <c r="I3" s="50"/>
      <c r="J3" s="43"/>
      <c r="L3" s="25">
        <v>2</v>
      </c>
      <c r="M3" s="26" t="s">
        <v>8</v>
      </c>
      <c r="N3" s="27"/>
      <c r="P3" s="11"/>
      <c r="Q3" s="4"/>
      <c r="R3" s="4"/>
      <c r="S3" s="4"/>
      <c r="T3" s="4"/>
    </row>
    <row r="4" spans="2:20" ht="27.6" x14ac:dyDescent="0.3">
      <c r="B4" s="8" t="s">
        <v>28</v>
      </c>
      <c r="C4" s="41">
        <v>1</v>
      </c>
      <c r="D4" s="39" t="str">
        <f>VLOOKUP(C4,L2:M14,2)</f>
        <v>Calamidad doméstica</v>
      </c>
      <c r="E4" s="49" t="str">
        <f>IF(F13&lt;=-1,"El valor del abono a capital no puede ser negativo","")</f>
        <v/>
      </c>
      <c r="F4" s="50"/>
      <c r="G4" s="50"/>
      <c r="H4" s="50"/>
      <c r="I4" s="50"/>
      <c r="J4" s="43"/>
      <c r="L4" s="25">
        <v>3</v>
      </c>
      <c r="M4" s="26" t="s">
        <v>9</v>
      </c>
      <c r="N4" s="27"/>
      <c r="P4" s="11"/>
      <c r="Q4" s="4"/>
      <c r="R4" s="4"/>
      <c r="S4" s="4"/>
      <c r="T4" s="4"/>
    </row>
    <row r="5" spans="2:20" x14ac:dyDescent="0.3">
      <c r="B5" s="7" t="s">
        <v>24</v>
      </c>
      <c r="C5" s="40">
        <v>1000000</v>
      </c>
      <c r="D5" s="22"/>
      <c r="K5" s="5">
        <f>(R5*-1)</f>
        <v>102770.57274728727</v>
      </c>
      <c r="L5" s="28">
        <v>4</v>
      </c>
      <c r="M5" s="29" t="s">
        <v>29</v>
      </c>
      <c r="N5" s="27"/>
      <c r="Q5" s="5" t="s">
        <v>13</v>
      </c>
      <c r="R5" s="46">
        <f>PMT($C$6,$C$7,$C$10,,0)</f>
        <v>-102770.57274728727</v>
      </c>
      <c r="S5" s="5"/>
      <c r="T5" s="5"/>
    </row>
    <row r="6" spans="2:20" s="11" customFormat="1" x14ac:dyDescent="0.3">
      <c r="B6" s="12" t="s">
        <v>26</v>
      </c>
      <c r="C6" s="14">
        <f>VLOOKUP(D4,Tabla_owssvr[[Linea de credito]:[Plazo(Meses)]],2,FALSE)</f>
        <v>5.0000000000000001E-3</v>
      </c>
      <c r="D6" s="23">
        <f>VLOOKUP(D4,Tabla_owssvr[[Linea de credito]:[Plazo(Meses)]],3,FALSE)</f>
        <v>12</v>
      </c>
      <c r="K6" s="13"/>
      <c r="L6" s="30">
        <v>5</v>
      </c>
      <c r="M6" s="31" t="s">
        <v>35</v>
      </c>
      <c r="N6" s="32"/>
      <c r="Q6" s="13"/>
      <c r="R6" s="13"/>
      <c r="S6" s="13"/>
      <c r="T6" s="13"/>
    </row>
    <row r="7" spans="2:20" ht="14.4" x14ac:dyDescent="0.3">
      <c r="B7" s="7" t="s">
        <v>14</v>
      </c>
      <c r="C7" s="40">
        <v>10</v>
      </c>
      <c r="D7" s="24" t="str">
        <f>IF(C7&gt;D6,"La cuota no puede ser mayor de "&amp;D6,"")</f>
        <v/>
      </c>
      <c r="K7" s="6">
        <f>POWER(K9,C7)</f>
        <v>1.0511401320407892</v>
      </c>
      <c r="L7" s="28">
        <v>6</v>
      </c>
      <c r="M7" s="33" t="s">
        <v>10</v>
      </c>
      <c r="N7" s="27"/>
      <c r="Q7" s="5"/>
      <c r="R7" s="5">
        <f>PMT(C6,C7,C10,,0)</f>
        <v>-102770.57274728727</v>
      </c>
      <c r="S7" s="5">
        <f>(C5*((C6*K7)/(K7-1)))</f>
        <v>102770.57274729015</v>
      </c>
      <c r="T7" s="5"/>
    </row>
    <row r="8" spans="2:20" ht="19.05" customHeight="1" x14ac:dyDescent="0.35">
      <c r="B8" s="7" t="s">
        <v>25</v>
      </c>
      <c r="C8" s="9">
        <f>SUM(G12:G711)</f>
        <v>0</v>
      </c>
      <c r="D8" s="22"/>
      <c r="G8" s="51" t="str">
        <f>IF(G11&gt;C5,"Las cuotas extras superan el valor del crédito","")</f>
        <v/>
      </c>
      <c r="H8" s="51"/>
      <c r="I8" s="51"/>
      <c r="J8" s="44"/>
      <c r="K8" s="6"/>
      <c r="L8" s="28">
        <v>7</v>
      </c>
      <c r="M8" s="29" t="s">
        <v>11</v>
      </c>
      <c r="N8" s="27"/>
      <c r="Q8" s="5"/>
      <c r="R8" s="5"/>
      <c r="S8" s="5"/>
      <c r="T8" s="5"/>
    </row>
    <row r="9" spans="2:20" ht="17.55" hidden="1" customHeight="1" x14ac:dyDescent="0.35">
      <c r="B9" s="7" t="s">
        <v>25</v>
      </c>
      <c r="C9" s="9">
        <f>SUM(I13:I712)</f>
        <v>0</v>
      </c>
      <c r="D9" s="22"/>
      <c r="G9" s="51"/>
      <c r="H9" s="51"/>
      <c r="I9" s="51"/>
      <c r="J9" s="44"/>
      <c r="K9" s="5">
        <f>1+C6</f>
        <v>1.0049999999999999</v>
      </c>
      <c r="L9" s="28"/>
      <c r="M9" s="29"/>
      <c r="N9" s="27"/>
      <c r="Q9" s="5"/>
      <c r="R9" s="5"/>
      <c r="S9" s="5"/>
      <c r="T9" s="5"/>
    </row>
    <row r="10" spans="2:20" ht="12.75" customHeight="1" x14ac:dyDescent="0.35">
      <c r="B10" s="34" t="s">
        <v>15</v>
      </c>
      <c r="C10" s="34">
        <f>(C5-C9)</f>
        <v>1000000</v>
      </c>
      <c r="D10" s="35"/>
      <c r="G10" s="51"/>
      <c r="H10" s="51"/>
      <c r="I10" s="51"/>
      <c r="J10" s="44"/>
      <c r="L10" s="28">
        <v>8</v>
      </c>
      <c r="M10" s="29" t="s">
        <v>12</v>
      </c>
      <c r="N10" s="27"/>
    </row>
    <row r="11" spans="2:20" x14ac:dyDescent="0.3">
      <c r="G11" s="36">
        <f>SUM(G13:G221)</f>
        <v>0</v>
      </c>
      <c r="J11" s="36"/>
      <c r="L11" s="28">
        <v>9</v>
      </c>
      <c r="M11" s="29" t="s">
        <v>30</v>
      </c>
      <c r="N11" s="27"/>
    </row>
    <row r="12" spans="2:20" ht="27.6" x14ac:dyDescent="0.3">
      <c r="B12" s="15" t="s">
        <v>16</v>
      </c>
      <c r="C12" s="15" t="s">
        <v>17</v>
      </c>
      <c r="D12" s="10" t="s">
        <v>36</v>
      </c>
      <c r="E12" s="10" t="s">
        <v>18</v>
      </c>
      <c r="F12" s="10" t="s">
        <v>19</v>
      </c>
      <c r="G12" s="10" t="s">
        <v>20</v>
      </c>
      <c r="H12" s="10" t="s">
        <v>21</v>
      </c>
      <c r="I12" s="10" t="s">
        <v>22</v>
      </c>
      <c r="J12" s="45" t="s">
        <v>32</v>
      </c>
      <c r="K12" s="3"/>
      <c r="L12" s="28">
        <v>10</v>
      </c>
      <c r="M12" s="29" t="s">
        <v>31</v>
      </c>
      <c r="N12" s="27"/>
    </row>
    <row r="13" spans="2:20" x14ac:dyDescent="0.3">
      <c r="B13" s="18">
        <v>1</v>
      </c>
      <c r="C13" s="19">
        <f>+C3</f>
        <v>45355</v>
      </c>
      <c r="D13" s="20">
        <f>IF($C$4=1,(E13+F13),IF($C$4=5,(E13+F13),($R$5)*-1))</f>
        <v>105000</v>
      </c>
      <c r="E13" s="20">
        <f>(C5*$C$6)</f>
        <v>5000</v>
      </c>
      <c r="F13" s="20">
        <f t="shared" ref="F13:F44" si="0">IF($C$4=1,(($C$5-SUM($G$13:$G$132))/$C$7),IF($C$4=5,(($C$5-SUM($G$13:$G$132))/$C$7),(D13-E13)))</f>
        <v>100000</v>
      </c>
      <c r="G13" s="21"/>
      <c r="H13" s="20">
        <f>(C5-F13-G13)</f>
        <v>900000</v>
      </c>
      <c r="I13" s="20">
        <f>(G13*(1/(1+$C$6)^B13))</f>
        <v>0</v>
      </c>
      <c r="J13" s="21"/>
      <c r="K13" s="3"/>
      <c r="L13" s="28">
        <v>11</v>
      </c>
      <c r="M13" s="29" t="s">
        <v>33</v>
      </c>
      <c r="N13" s="27"/>
    </row>
    <row r="14" spans="2:20" x14ac:dyDescent="0.3">
      <c r="B14" s="18">
        <f>(B13+1)</f>
        <v>2</v>
      </c>
      <c r="C14" s="19">
        <f>IF(MONTH(C13)=1,(C13+31),IF(MONTH(C13)=2,(C13+29),IF(MONTH(C13)=3,(C13+31),IF(MONTH(C13)=5,(C13+31),IF(MONTH(C13)=7,(C13+31),IF(MONTH(C13)=8,(C13+31),IF(MONTH(C13)=10,(C13+31),IF(MONTH(C13)=12,(C13+31),(C13+30)))))))))</f>
        <v>45386</v>
      </c>
      <c r="D14" s="20">
        <f t="shared" ref="D14:D19" si="1">IF($C$4=1,(E14+F14),IF($C$4=5,(E14+F14),($R$5)*-1))</f>
        <v>104500</v>
      </c>
      <c r="E14" s="20">
        <f>(H13*$C$6)</f>
        <v>4500</v>
      </c>
      <c r="F14" s="20">
        <f t="shared" si="0"/>
        <v>100000</v>
      </c>
      <c r="G14" s="21"/>
      <c r="H14" s="20">
        <f>(H13-F14-G14)</f>
        <v>800000</v>
      </c>
      <c r="I14" s="20">
        <f>(G14*(1/(1+$C$6)^B14))</f>
        <v>0</v>
      </c>
      <c r="J14" s="21"/>
      <c r="K14" s="3"/>
      <c r="L14" s="28">
        <v>12</v>
      </c>
      <c r="M14" s="29" t="s">
        <v>34</v>
      </c>
      <c r="N14" s="27"/>
    </row>
    <row r="15" spans="2:20" x14ac:dyDescent="0.3">
      <c r="B15" s="18">
        <f t="shared" ref="B15:B78" si="2">(B14+1)</f>
        <v>3</v>
      </c>
      <c r="C15" s="19">
        <f>IF(MONTH(C14)=1,(C14+31),IF(MONTH(C14)=2,(C14+29),IF(MONTH(C14)=3,(C14+31),IF(MONTH(C14)=5,(C14+31),IF(MONTH(C14)=7,(C14+31),IF(MONTH(C14)=8,(C14+31),IF(MONTH(C14)=10,(C14+31),IF(MONTH(C14)=12,(C14+31),(C14+30)))))))))</f>
        <v>45416</v>
      </c>
      <c r="D15" s="20">
        <f>IF($C$4=1,(E15+F15),IF($C$4=5,(E15+F15),($R$5)*-1))</f>
        <v>104000</v>
      </c>
      <c r="E15" s="20">
        <f t="shared" ref="E15:E78" si="3">(H14*$C$6)</f>
        <v>4000</v>
      </c>
      <c r="F15" s="20">
        <f t="shared" si="0"/>
        <v>100000</v>
      </c>
      <c r="G15" s="21"/>
      <c r="H15" s="20">
        <f t="shared" ref="H15:H78" si="4">(H14-F15-G15)</f>
        <v>700000</v>
      </c>
      <c r="I15" s="20">
        <f t="shared" ref="I15:I78" si="5">(G15*(1/(1+$C$6)^B15))</f>
        <v>0</v>
      </c>
      <c r="J15" s="21"/>
      <c r="K15" s="3"/>
    </row>
    <row r="16" spans="2:20" x14ac:dyDescent="0.3">
      <c r="B16" s="18">
        <f t="shared" si="2"/>
        <v>4</v>
      </c>
      <c r="C16" s="19">
        <f>IF(MONTH(C15)=1,(C15+31),IF(MONTH(C15)=2,(C15+29),IF(MONTH(C15)=3,(C15+31),IF(MONTH(C15)=5,(C15+31),IF(MONTH(C15)=7,(C15+31),IF(MONTH(C15)=8,(C15+31),IF(MONTH(C15)=10,(C15+31),IF(MONTH(C15)=12,(C15+31),(C15+30)))))))))</f>
        <v>45447</v>
      </c>
      <c r="D16" s="20">
        <f t="shared" si="1"/>
        <v>103500</v>
      </c>
      <c r="E16" s="20">
        <f>(H15*$C$6)</f>
        <v>3500</v>
      </c>
      <c r="F16" s="20">
        <f t="shared" si="0"/>
        <v>100000</v>
      </c>
      <c r="G16" s="21"/>
      <c r="H16" s="20">
        <f>(H15-F16-G16)</f>
        <v>600000</v>
      </c>
      <c r="I16" s="20">
        <f t="shared" si="5"/>
        <v>0</v>
      </c>
      <c r="J16" s="21"/>
      <c r="K16" s="3"/>
    </row>
    <row r="17" spans="2:11" x14ac:dyDescent="0.3">
      <c r="B17" s="18">
        <f t="shared" si="2"/>
        <v>5</v>
      </c>
      <c r="C17" s="19">
        <f>IF(MONTH(C16)=1,(C16+31),IF(MONTH(C16)=2,(C16+29),IF(MONTH(C16)=3,(C16+31),IF(MONTH(C16)=5,(C16+31),IF(MONTH(C16)=7,(C16+31),IF(MONTH(C16)=8,(C16+31),IF(MONTH(C16)=10,(C16+31),IF(MONTH(C16)=12,(C16+31),(C16+30)))))))))</f>
        <v>45477</v>
      </c>
      <c r="D17" s="20">
        <f t="shared" si="1"/>
        <v>103000</v>
      </c>
      <c r="E17" s="20">
        <f t="shared" si="3"/>
        <v>3000</v>
      </c>
      <c r="F17" s="20">
        <f t="shared" si="0"/>
        <v>100000</v>
      </c>
      <c r="G17" s="21"/>
      <c r="H17" s="20">
        <f t="shared" si="4"/>
        <v>500000</v>
      </c>
      <c r="I17" s="20">
        <f t="shared" si="5"/>
        <v>0</v>
      </c>
      <c r="J17" s="21"/>
      <c r="K17" s="3"/>
    </row>
    <row r="18" spans="2:11" x14ac:dyDescent="0.3">
      <c r="B18" s="18">
        <f t="shared" si="2"/>
        <v>6</v>
      </c>
      <c r="C18" s="19">
        <f t="shared" ref="C18:C78" si="6">IF(MONTH(C17)=1,(C17+31),IF(MONTH(C17)=2,(C17+29),IF(MONTH(C17)=3,(C17+31),IF(MONTH(C17)=5,(C17+31),IF(MONTH(C17)=7,(C17+31),IF(MONTH(C17)=8,(C17+31),IF(MONTH(C17)=10,(C17+31),IF(MONTH(C17)=12,(C17+31),(C17+30)))))))))</f>
        <v>45508</v>
      </c>
      <c r="D18" s="20">
        <f t="shared" si="1"/>
        <v>102500</v>
      </c>
      <c r="E18" s="20">
        <f t="shared" si="3"/>
        <v>2500</v>
      </c>
      <c r="F18" s="20">
        <f t="shared" si="0"/>
        <v>100000</v>
      </c>
      <c r="G18" s="21"/>
      <c r="H18" s="20">
        <f t="shared" si="4"/>
        <v>400000</v>
      </c>
      <c r="I18" s="20">
        <f t="shared" si="5"/>
        <v>0</v>
      </c>
      <c r="J18" s="21"/>
      <c r="K18" s="3"/>
    </row>
    <row r="19" spans="2:11" x14ac:dyDescent="0.3">
      <c r="B19" s="18">
        <f t="shared" si="2"/>
        <v>7</v>
      </c>
      <c r="C19" s="19">
        <f t="shared" si="6"/>
        <v>45539</v>
      </c>
      <c r="D19" s="20">
        <f t="shared" si="1"/>
        <v>102000</v>
      </c>
      <c r="E19" s="20">
        <f t="shared" si="3"/>
        <v>2000</v>
      </c>
      <c r="F19" s="20">
        <f t="shared" si="0"/>
        <v>100000</v>
      </c>
      <c r="G19" s="21"/>
      <c r="H19" s="20">
        <f t="shared" si="4"/>
        <v>300000</v>
      </c>
      <c r="I19" s="20">
        <f t="shared" si="5"/>
        <v>0</v>
      </c>
      <c r="J19" s="21"/>
      <c r="K19" s="3"/>
    </row>
    <row r="20" spans="2:11" x14ac:dyDescent="0.3">
      <c r="B20" s="18">
        <f t="shared" si="2"/>
        <v>8</v>
      </c>
      <c r="C20" s="19">
        <f t="shared" si="6"/>
        <v>45569</v>
      </c>
      <c r="D20" s="20">
        <f t="shared" ref="D20:D83" si="7">IF($C$4=1,(E20+F20),IF($C$4=5,(E20+F20),($R$5)*-1))</f>
        <v>101500</v>
      </c>
      <c r="E20" s="20">
        <f t="shared" si="3"/>
        <v>1500</v>
      </c>
      <c r="F20" s="20">
        <f t="shared" si="0"/>
        <v>100000</v>
      </c>
      <c r="G20" s="21"/>
      <c r="H20" s="20">
        <f t="shared" si="4"/>
        <v>200000</v>
      </c>
      <c r="I20" s="20">
        <f t="shared" si="5"/>
        <v>0</v>
      </c>
      <c r="J20" s="21"/>
      <c r="K20" s="3"/>
    </row>
    <row r="21" spans="2:11" x14ac:dyDescent="0.3">
      <c r="B21" s="18">
        <f t="shared" si="2"/>
        <v>9</v>
      </c>
      <c r="C21" s="19">
        <f t="shared" si="6"/>
        <v>45600</v>
      </c>
      <c r="D21" s="20">
        <f t="shared" si="7"/>
        <v>101000</v>
      </c>
      <c r="E21" s="20">
        <f t="shared" si="3"/>
        <v>1000</v>
      </c>
      <c r="F21" s="20">
        <f t="shared" si="0"/>
        <v>100000</v>
      </c>
      <c r="G21" s="21"/>
      <c r="H21" s="20">
        <f t="shared" si="4"/>
        <v>100000</v>
      </c>
      <c r="I21" s="20">
        <f t="shared" si="5"/>
        <v>0</v>
      </c>
      <c r="J21" s="21"/>
      <c r="K21" s="3"/>
    </row>
    <row r="22" spans="2:11" x14ac:dyDescent="0.3">
      <c r="B22" s="18">
        <f t="shared" si="2"/>
        <v>10</v>
      </c>
      <c r="C22" s="19">
        <f t="shared" si="6"/>
        <v>45630</v>
      </c>
      <c r="D22" s="20">
        <f t="shared" si="7"/>
        <v>100500</v>
      </c>
      <c r="E22" s="20">
        <f t="shared" si="3"/>
        <v>500</v>
      </c>
      <c r="F22" s="20">
        <f t="shared" si="0"/>
        <v>100000</v>
      </c>
      <c r="G22" s="21"/>
      <c r="H22" s="20">
        <f t="shared" si="4"/>
        <v>0</v>
      </c>
      <c r="I22" s="20">
        <f t="shared" si="5"/>
        <v>0</v>
      </c>
      <c r="J22" s="21"/>
      <c r="K22" s="3"/>
    </row>
    <row r="23" spans="2:11" x14ac:dyDescent="0.3">
      <c r="B23" s="18">
        <f t="shared" si="2"/>
        <v>11</v>
      </c>
      <c r="C23" s="19">
        <f t="shared" si="6"/>
        <v>45661</v>
      </c>
      <c r="D23" s="20">
        <f t="shared" si="7"/>
        <v>100000</v>
      </c>
      <c r="E23" s="20">
        <f t="shared" si="3"/>
        <v>0</v>
      </c>
      <c r="F23" s="20">
        <f t="shared" si="0"/>
        <v>100000</v>
      </c>
      <c r="G23" s="21"/>
      <c r="H23" s="20">
        <f t="shared" si="4"/>
        <v>-100000</v>
      </c>
      <c r="I23" s="20">
        <f t="shared" si="5"/>
        <v>0</v>
      </c>
      <c r="J23" s="21"/>
      <c r="K23" s="3"/>
    </row>
    <row r="24" spans="2:11" x14ac:dyDescent="0.3">
      <c r="B24" s="18">
        <f t="shared" si="2"/>
        <v>12</v>
      </c>
      <c r="C24" s="19">
        <f t="shared" si="6"/>
        <v>45692</v>
      </c>
      <c r="D24" s="20">
        <f t="shared" si="7"/>
        <v>99500</v>
      </c>
      <c r="E24" s="20">
        <f t="shared" si="3"/>
        <v>-500</v>
      </c>
      <c r="F24" s="20">
        <f t="shared" si="0"/>
        <v>100000</v>
      </c>
      <c r="G24" s="21"/>
      <c r="H24" s="20">
        <f t="shared" si="4"/>
        <v>-200000</v>
      </c>
      <c r="I24" s="20">
        <f t="shared" si="5"/>
        <v>0</v>
      </c>
      <c r="J24" s="21"/>
      <c r="K24" s="3"/>
    </row>
    <row r="25" spans="2:11" x14ac:dyDescent="0.3">
      <c r="B25" s="18">
        <f t="shared" si="2"/>
        <v>13</v>
      </c>
      <c r="C25" s="19">
        <f t="shared" si="6"/>
        <v>45721</v>
      </c>
      <c r="D25" s="20">
        <f t="shared" si="7"/>
        <v>99000</v>
      </c>
      <c r="E25" s="20">
        <f t="shared" si="3"/>
        <v>-1000</v>
      </c>
      <c r="F25" s="20">
        <f t="shared" si="0"/>
        <v>100000</v>
      </c>
      <c r="G25" s="21"/>
      <c r="H25" s="20">
        <f t="shared" si="4"/>
        <v>-300000</v>
      </c>
      <c r="I25" s="20">
        <f t="shared" si="5"/>
        <v>0</v>
      </c>
      <c r="J25" s="21"/>
      <c r="K25" s="3"/>
    </row>
    <row r="26" spans="2:11" x14ac:dyDescent="0.3">
      <c r="B26" s="18">
        <f t="shared" si="2"/>
        <v>14</v>
      </c>
      <c r="C26" s="19">
        <f t="shared" si="6"/>
        <v>45752</v>
      </c>
      <c r="D26" s="20">
        <f t="shared" si="7"/>
        <v>98500</v>
      </c>
      <c r="E26" s="20">
        <f t="shared" si="3"/>
        <v>-1500</v>
      </c>
      <c r="F26" s="20">
        <f t="shared" si="0"/>
        <v>100000</v>
      </c>
      <c r="G26" s="21"/>
      <c r="H26" s="20">
        <f t="shared" si="4"/>
        <v>-400000</v>
      </c>
      <c r="I26" s="20">
        <f t="shared" si="5"/>
        <v>0</v>
      </c>
      <c r="J26" s="21"/>
      <c r="K26" s="3"/>
    </row>
    <row r="27" spans="2:11" x14ac:dyDescent="0.3">
      <c r="B27" s="18">
        <f t="shared" si="2"/>
        <v>15</v>
      </c>
      <c r="C27" s="19">
        <f t="shared" si="6"/>
        <v>45782</v>
      </c>
      <c r="D27" s="20">
        <f t="shared" si="7"/>
        <v>98000</v>
      </c>
      <c r="E27" s="20">
        <f t="shared" si="3"/>
        <v>-2000</v>
      </c>
      <c r="F27" s="20">
        <f t="shared" si="0"/>
        <v>100000</v>
      </c>
      <c r="G27" s="21"/>
      <c r="H27" s="20">
        <f t="shared" si="4"/>
        <v>-500000</v>
      </c>
      <c r="I27" s="20">
        <f t="shared" si="5"/>
        <v>0</v>
      </c>
      <c r="J27" s="21"/>
      <c r="K27" s="3"/>
    </row>
    <row r="28" spans="2:11" x14ac:dyDescent="0.3">
      <c r="B28" s="18">
        <f t="shared" si="2"/>
        <v>16</v>
      </c>
      <c r="C28" s="19">
        <f t="shared" si="6"/>
        <v>45813</v>
      </c>
      <c r="D28" s="20">
        <f t="shared" si="7"/>
        <v>97500</v>
      </c>
      <c r="E28" s="20">
        <f t="shared" si="3"/>
        <v>-2500</v>
      </c>
      <c r="F28" s="20">
        <f t="shared" si="0"/>
        <v>100000</v>
      </c>
      <c r="G28" s="21"/>
      <c r="H28" s="20">
        <f t="shared" si="4"/>
        <v>-600000</v>
      </c>
      <c r="I28" s="20">
        <f t="shared" si="5"/>
        <v>0</v>
      </c>
      <c r="J28" s="21"/>
      <c r="K28" s="3"/>
    </row>
    <row r="29" spans="2:11" x14ac:dyDescent="0.3">
      <c r="B29" s="18">
        <f t="shared" si="2"/>
        <v>17</v>
      </c>
      <c r="C29" s="19">
        <f t="shared" si="6"/>
        <v>45843</v>
      </c>
      <c r="D29" s="20">
        <f t="shared" si="7"/>
        <v>97000</v>
      </c>
      <c r="E29" s="20">
        <f t="shared" si="3"/>
        <v>-3000</v>
      </c>
      <c r="F29" s="20">
        <f t="shared" si="0"/>
        <v>100000</v>
      </c>
      <c r="G29" s="21"/>
      <c r="H29" s="20">
        <f t="shared" si="4"/>
        <v>-700000</v>
      </c>
      <c r="I29" s="20">
        <f t="shared" si="5"/>
        <v>0</v>
      </c>
      <c r="J29" s="21"/>
      <c r="K29" s="3"/>
    </row>
    <row r="30" spans="2:11" x14ac:dyDescent="0.3">
      <c r="B30" s="18">
        <f t="shared" si="2"/>
        <v>18</v>
      </c>
      <c r="C30" s="19">
        <f t="shared" si="6"/>
        <v>45874</v>
      </c>
      <c r="D30" s="20">
        <f t="shared" si="7"/>
        <v>96500</v>
      </c>
      <c r="E30" s="20">
        <f t="shared" si="3"/>
        <v>-3500</v>
      </c>
      <c r="F30" s="20">
        <f t="shared" si="0"/>
        <v>100000</v>
      </c>
      <c r="G30" s="21"/>
      <c r="H30" s="20">
        <f t="shared" si="4"/>
        <v>-800000</v>
      </c>
      <c r="I30" s="20">
        <f t="shared" si="5"/>
        <v>0</v>
      </c>
      <c r="J30" s="21"/>
      <c r="K30" s="3"/>
    </row>
    <row r="31" spans="2:11" x14ac:dyDescent="0.3">
      <c r="B31" s="18">
        <f t="shared" si="2"/>
        <v>19</v>
      </c>
      <c r="C31" s="19">
        <f t="shared" si="6"/>
        <v>45905</v>
      </c>
      <c r="D31" s="20">
        <f t="shared" si="7"/>
        <v>96000</v>
      </c>
      <c r="E31" s="20">
        <f t="shared" si="3"/>
        <v>-4000</v>
      </c>
      <c r="F31" s="20">
        <f t="shared" si="0"/>
        <v>100000</v>
      </c>
      <c r="G31" s="21"/>
      <c r="H31" s="20">
        <f t="shared" si="4"/>
        <v>-900000</v>
      </c>
      <c r="I31" s="20">
        <f t="shared" si="5"/>
        <v>0</v>
      </c>
      <c r="J31" s="21"/>
      <c r="K31" s="3"/>
    </row>
    <row r="32" spans="2:11" x14ac:dyDescent="0.3">
      <c r="B32" s="18">
        <f t="shared" si="2"/>
        <v>20</v>
      </c>
      <c r="C32" s="19">
        <f t="shared" si="6"/>
        <v>45935</v>
      </c>
      <c r="D32" s="20">
        <f t="shared" si="7"/>
        <v>95500</v>
      </c>
      <c r="E32" s="20">
        <f t="shared" si="3"/>
        <v>-4500</v>
      </c>
      <c r="F32" s="20">
        <f t="shared" si="0"/>
        <v>100000</v>
      </c>
      <c r="G32" s="21"/>
      <c r="H32" s="20">
        <f t="shared" si="4"/>
        <v>-1000000</v>
      </c>
      <c r="I32" s="20">
        <f t="shared" si="5"/>
        <v>0</v>
      </c>
      <c r="J32" s="21"/>
      <c r="K32" s="3"/>
    </row>
    <row r="33" spans="2:11" x14ac:dyDescent="0.3">
      <c r="B33" s="18">
        <f t="shared" si="2"/>
        <v>21</v>
      </c>
      <c r="C33" s="19">
        <f t="shared" si="6"/>
        <v>45966</v>
      </c>
      <c r="D33" s="20">
        <f t="shared" si="7"/>
        <v>95000</v>
      </c>
      <c r="E33" s="20">
        <f t="shared" si="3"/>
        <v>-5000</v>
      </c>
      <c r="F33" s="20">
        <f t="shared" si="0"/>
        <v>100000</v>
      </c>
      <c r="G33" s="21"/>
      <c r="H33" s="20">
        <f t="shared" si="4"/>
        <v>-1100000</v>
      </c>
      <c r="I33" s="20">
        <f t="shared" si="5"/>
        <v>0</v>
      </c>
      <c r="J33" s="21"/>
      <c r="K33" s="3"/>
    </row>
    <row r="34" spans="2:11" x14ac:dyDescent="0.3">
      <c r="B34" s="18">
        <f t="shared" si="2"/>
        <v>22</v>
      </c>
      <c r="C34" s="19">
        <f t="shared" si="6"/>
        <v>45996</v>
      </c>
      <c r="D34" s="20">
        <f t="shared" si="7"/>
        <v>94500</v>
      </c>
      <c r="E34" s="20">
        <f t="shared" si="3"/>
        <v>-5500</v>
      </c>
      <c r="F34" s="20">
        <f t="shared" si="0"/>
        <v>100000</v>
      </c>
      <c r="G34" s="21"/>
      <c r="H34" s="20">
        <f t="shared" si="4"/>
        <v>-1200000</v>
      </c>
      <c r="I34" s="20">
        <f t="shared" si="5"/>
        <v>0</v>
      </c>
      <c r="J34" s="21"/>
      <c r="K34" s="3"/>
    </row>
    <row r="35" spans="2:11" x14ac:dyDescent="0.3">
      <c r="B35" s="18">
        <f t="shared" si="2"/>
        <v>23</v>
      </c>
      <c r="C35" s="19">
        <f t="shared" si="6"/>
        <v>46027</v>
      </c>
      <c r="D35" s="20">
        <f t="shared" si="7"/>
        <v>94000</v>
      </c>
      <c r="E35" s="20">
        <f t="shared" si="3"/>
        <v>-6000</v>
      </c>
      <c r="F35" s="20">
        <f t="shared" si="0"/>
        <v>100000</v>
      </c>
      <c r="G35" s="21"/>
      <c r="H35" s="20">
        <f t="shared" si="4"/>
        <v>-1300000</v>
      </c>
      <c r="I35" s="20">
        <f t="shared" si="5"/>
        <v>0</v>
      </c>
      <c r="J35" s="21"/>
      <c r="K35" s="3"/>
    </row>
    <row r="36" spans="2:11" x14ac:dyDescent="0.3">
      <c r="B36" s="18">
        <f t="shared" si="2"/>
        <v>24</v>
      </c>
      <c r="C36" s="19">
        <f t="shared" si="6"/>
        <v>46058</v>
      </c>
      <c r="D36" s="20">
        <f t="shared" si="7"/>
        <v>93500</v>
      </c>
      <c r="E36" s="20">
        <f t="shared" si="3"/>
        <v>-6500</v>
      </c>
      <c r="F36" s="20">
        <f t="shared" si="0"/>
        <v>100000</v>
      </c>
      <c r="G36" s="21"/>
      <c r="H36" s="20">
        <f t="shared" si="4"/>
        <v>-1400000</v>
      </c>
      <c r="I36" s="20">
        <f t="shared" si="5"/>
        <v>0</v>
      </c>
      <c r="J36" s="21"/>
      <c r="K36" s="3"/>
    </row>
    <row r="37" spans="2:11" x14ac:dyDescent="0.3">
      <c r="B37" s="18">
        <f t="shared" si="2"/>
        <v>25</v>
      </c>
      <c r="C37" s="19">
        <f t="shared" si="6"/>
        <v>46087</v>
      </c>
      <c r="D37" s="20">
        <f t="shared" si="7"/>
        <v>93000</v>
      </c>
      <c r="E37" s="20">
        <f t="shared" si="3"/>
        <v>-7000</v>
      </c>
      <c r="F37" s="20">
        <f t="shared" si="0"/>
        <v>100000</v>
      </c>
      <c r="G37" s="21"/>
      <c r="H37" s="20">
        <f t="shared" si="4"/>
        <v>-1500000</v>
      </c>
      <c r="I37" s="20">
        <f t="shared" si="5"/>
        <v>0</v>
      </c>
      <c r="J37" s="21"/>
      <c r="K37" s="3"/>
    </row>
    <row r="38" spans="2:11" x14ac:dyDescent="0.3">
      <c r="B38" s="18">
        <f t="shared" si="2"/>
        <v>26</v>
      </c>
      <c r="C38" s="19">
        <f t="shared" si="6"/>
        <v>46118</v>
      </c>
      <c r="D38" s="20">
        <f t="shared" si="7"/>
        <v>92500</v>
      </c>
      <c r="E38" s="20">
        <f t="shared" si="3"/>
        <v>-7500</v>
      </c>
      <c r="F38" s="20">
        <f t="shared" si="0"/>
        <v>100000</v>
      </c>
      <c r="G38" s="21"/>
      <c r="H38" s="20">
        <f t="shared" si="4"/>
        <v>-1600000</v>
      </c>
      <c r="I38" s="20">
        <f t="shared" si="5"/>
        <v>0</v>
      </c>
      <c r="J38" s="21"/>
      <c r="K38" s="3"/>
    </row>
    <row r="39" spans="2:11" x14ac:dyDescent="0.3">
      <c r="B39" s="18">
        <f t="shared" si="2"/>
        <v>27</v>
      </c>
      <c r="C39" s="19">
        <f t="shared" si="6"/>
        <v>46148</v>
      </c>
      <c r="D39" s="20">
        <f t="shared" si="7"/>
        <v>92000</v>
      </c>
      <c r="E39" s="20">
        <f t="shared" si="3"/>
        <v>-8000</v>
      </c>
      <c r="F39" s="20">
        <f t="shared" si="0"/>
        <v>100000</v>
      </c>
      <c r="G39" s="21"/>
      <c r="H39" s="20">
        <f t="shared" si="4"/>
        <v>-1700000</v>
      </c>
      <c r="I39" s="20">
        <f t="shared" si="5"/>
        <v>0</v>
      </c>
      <c r="J39" s="21"/>
      <c r="K39" s="3"/>
    </row>
    <row r="40" spans="2:11" x14ac:dyDescent="0.3">
      <c r="B40" s="18">
        <f t="shared" si="2"/>
        <v>28</v>
      </c>
      <c r="C40" s="19">
        <f t="shared" si="6"/>
        <v>46179</v>
      </c>
      <c r="D40" s="20">
        <f t="shared" si="7"/>
        <v>91500</v>
      </c>
      <c r="E40" s="20">
        <f t="shared" si="3"/>
        <v>-8500</v>
      </c>
      <c r="F40" s="20">
        <f t="shared" si="0"/>
        <v>100000</v>
      </c>
      <c r="G40" s="21"/>
      <c r="H40" s="20">
        <f t="shared" si="4"/>
        <v>-1800000</v>
      </c>
      <c r="I40" s="20">
        <f t="shared" si="5"/>
        <v>0</v>
      </c>
      <c r="J40" s="21"/>
      <c r="K40" s="3"/>
    </row>
    <row r="41" spans="2:11" x14ac:dyDescent="0.3">
      <c r="B41" s="18">
        <f t="shared" si="2"/>
        <v>29</v>
      </c>
      <c r="C41" s="19">
        <f t="shared" si="6"/>
        <v>46209</v>
      </c>
      <c r="D41" s="20">
        <f t="shared" si="7"/>
        <v>91000</v>
      </c>
      <c r="E41" s="20">
        <f t="shared" si="3"/>
        <v>-9000</v>
      </c>
      <c r="F41" s="20">
        <f t="shared" si="0"/>
        <v>100000</v>
      </c>
      <c r="G41" s="21"/>
      <c r="H41" s="20">
        <f t="shared" si="4"/>
        <v>-1900000</v>
      </c>
      <c r="I41" s="20">
        <f t="shared" si="5"/>
        <v>0</v>
      </c>
      <c r="J41" s="21"/>
      <c r="K41" s="3"/>
    </row>
    <row r="42" spans="2:11" x14ac:dyDescent="0.3">
      <c r="B42" s="18">
        <f t="shared" si="2"/>
        <v>30</v>
      </c>
      <c r="C42" s="19">
        <f t="shared" si="6"/>
        <v>46240</v>
      </c>
      <c r="D42" s="20">
        <f t="shared" si="7"/>
        <v>90500</v>
      </c>
      <c r="E42" s="20">
        <f t="shared" si="3"/>
        <v>-9500</v>
      </c>
      <c r="F42" s="20">
        <f t="shared" si="0"/>
        <v>100000</v>
      </c>
      <c r="G42" s="21"/>
      <c r="H42" s="20">
        <f t="shared" si="4"/>
        <v>-2000000</v>
      </c>
      <c r="I42" s="20">
        <f t="shared" si="5"/>
        <v>0</v>
      </c>
      <c r="J42" s="21"/>
      <c r="K42" s="3"/>
    </row>
    <row r="43" spans="2:11" x14ac:dyDescent="0.3">
      <c r="B43" s="18">
        <f t="shared" si="2"/>
        <v>31</v>
      </c>
      <c r="C43" s="19">
        <f t="shared" si="6"/>
        <v>46271</v>
      </c>
      <c r="D43" s="20">
        <f t="shared" si="7"/>
        <v>90000</v>
      </c>
      <c r="E43" s="20">
        <f t="shared" si="3"/>
        <v>-10000</v>
      </c>
      <c r="F43" s="20">
        <f t="shared" si="0"/>
        <v>100000</v>
      </c>
      <c r="G43" s="21"/>
      <c r="H43" s="20">
        <f t="shared" si="4"/>
        <v>-2100000</v>
      </c>
      <c r="I43" s="20">
        <f t="shared" si="5"/>
        <v>0</v>
      </c>
      <c r="J43" s="21"/>
      <c r="K43" s="3"/>
    </row>
    <row r="44" spans="2:11" x14ac:dyDescent="0.3">
      <c r="B44" s="18">
        <f t="shared" si="2"/>
        <v>32</v>
      </c>
      <c r="C44" s="19">
        <f t="shared" si="6"/>
        <v>46301</v>
      </c>
      <c r="D44" s="20">
        <f t="shared" si="7"/>
        <v>89500</v>
      </c>
      <c r="E44" s="20">
        <f t="shared" si="3"/>
        <v>-10500</v>
      </c>
      <c r="F44" s="20">
        <f t="shared" si="0"/>
        <v>100000</v>
      </c>
      <c r="G44" s="21"/>
      <c r="H44" s="20">
        <f t="shared" si="4"/>
        <v>-2200000</v>
      </c>
      <c r="I44" s="20">
        <f t="shared" si="5"/>
        <v>0</v>
      </c>
      <c r="J44" s="21"/>
      <c r="K44" s="3"/>
    </row>
    <row r="45" spans="2:11" x14ac:dyDescent="0.3">
      <c r="B45" s="18">
        <f t="shared" si="2"/>
        <v>33</v>
      </c>
      <c r="C45" s="19">
        <f t="shared" si="6"/>
        <v>46332</v>
      </c>
      <c r="D45" s="20">
        <f t="shared" si="7"/>
        <v>89000</v>
      </c>
      <c r="E45" s="20">
        <f t="shared" si="3"/>
        <v>-11000</v>
      </c>
      <c r="F45" s="20">
        <f t="shared" ref="F45:F76" si="8">IF($C$4=1,(($C$5-SUM($G$13:$G$132))/$C$7),IF($C$4=5,(($C$5-SUM($G$13:$G$132))/$C$7),(D45-E45)))</f>
        <v>100000</v>
      </c>
      <c r="G45" s="21"/>
      <c r="H45" s="20">
        <f t="shared" si="4"/>
        <v>-2300000</v>
      </c>
      <c r="I45" s="20">
        <f t="shared" si="5"/>
        <v>0</v>
      </c>
      <c r="J45" s="21"/>
      <c r="K45" s="3"/>
    </row>
    <row r="46" spans="2:11" x14ac:dyDescent="0.3">
      <c r="B46" s="18">
        <f t="shared" si="2"/>
        <v>34</v>
      </c>
      <c r="C46" s="19">
        <f t="shared" si="6"/>
        <v>46362</v>
      </c>
      <c r="D46" s="20">
        <f t="shared" si="7"/>
        <v>88500</v>
      </c>
      <c r="E46" s="20">
        <f t="shared" si="3"/>
        <v>-11500</v>
      </c>
      <c r="F46" s="20">
        <f t="shared" si="8"/>
        <v>100000</v>
      </c>
      <c r="G46" s="21"/>
      <c r="H46" s="20">
        <f t="shared" si="4"/>
        <v>-2400000</v>
      </c>
      <c r="I46" s="20">
        <f t="shared" si="5"/>
        <v>0</v>
      </c>
      <c r="J46" s="21"/>
      <c r="K46" s="3"/>
    </row>
    <row r="47" spans="2:11" x14ac:dyDescent="0.3">
      <c r="B47" s="18">
        <f t="shared" si="2"/>
        <v>35</v>
      </c>
      <c r="C47" s="19">
        <f t="shared" si="6"/>
        <v>46393</v>
      </c>
      <c r="D47" s="20">
        <f t="shared" si="7"/>
        <v>88000</v>
      </c>
      <c r="E47" s="20">
        <f t="shared" si="3"/>
        <v>-12000</v>
      </c>
      <c r="F47" s="20">
        <f t="shared" si="8"/>
        <v>100000</v>
      </c>
      <c r="G47" s="21"/>
      <c r="H47" s="20">
        <f t="shared" si="4"/>
        <v>-2500000</v>
      </c>
      <c r="I47" s="20">
        <f t="shared" si="5"/>
        <v>0</v>
      </c>
      <c r="J47" s="21"/>
      <c r="K47" s="3"/>
    </row>
    <row r="48" spans="2:11" x14ac:dyDescent="0.3">
      <c r="B48" s="18">
        <f t="shared" si="2"/>
        <v>36</v>
      </c>
      <c r="C48" s="19">
        <f t="shared" si="6"/>
        <v>46424</v>
      </c>
      <c r="D48" s="20">
        <f t="shared" si="7"/>
        <v>87500</v>
      </c>
      <c r="E48" s="20">
        <f t="shared" si="3"/>
        <v>-12500</v>
      </c>
      <c r="F48" s="20">
        <f t="shared" si="8"/>
        <v>100000</v>
      </c>
      <c r="G48" s="21"/>
      <c r="H48" s="20">
        <f t="shared" si="4"/>
        <v>-2600000</v>
      </c>
      <c r="I48" s="20">
        <f t="shared" si="5"/>
        <v>0</v>
      </c>
      <c r="J48" s="21"/>
      <c r="K48" s="3"/>
    </row>
    <row r="49" spans="2:11" x14ac:dyDescent="0.3">
      <c r="B49" s="18">
        <f t="shared" si="2"/>
        <v>37</v>
      </c>
      <c r="C49" s="19">
        <f t="shared" si="6"/>
        <v>46453</v>
      </c>
      <c r="D49" s="20">
        <f t="shared" si="7"/>
        <v>87000</v>
      </c>
      <c r="E49" s="20">
        <f t="shared" si="3"/>
        <v>-13000</v>
      </c>
      <c r="F49" s="20">
        <f t="shared" si="8"/>
        <v>100000</v>
      </c>
      <c r="G49" s="21"/>
      <c r="H49" s="20">
        <f t="shared" si="4"/>
        <v>-2700000</v>
      </c>
      <c r="I49" s="20">
        <f t="shared" si="5"/>
        <v>0</v>
      </c>
      <c r="J49" s="21"/>
      <c r="K49" s="3"/>
    </row>
    <row r="50" spans="2:11" x14ac:dyDescent="0.3">
      <c r="B50" s="18">
        <f t="shared" si="2"/>
        <v>38</v>
      </c>
      <c r="C50" s="19">
        <f t="shared" si="6"/>
        <v>46484</v>
      </c>
      <c r="D50" s="20">
        <f t="shared" si="7"/>
        <v>86500</v>
      </c>
      <c r="E50" s="20">
        <f t="shared" si="3"/>
        <v>-13500</v>
      </c>
      <c r="F50" s="20">
        <f t="shared" si="8"/>
        <v>100000</v>
      </c>
      <c r="G50" s="21"/>
      <c r="H50" s="20">
        <f t="shared" si="4"/>
        <v>-2800000</v>
      </c>
      <c r="I50" s="20">
        <f t="shared" si="5"/>
        <v>0</v>
      </c>
      <c r="J50" s="21"/>
      <c r="K50" s="3"/>
    </row>
    <row r="51" spans="2:11" x14ac:dyDescent="0.3">
      <c r="B51" s="18">
        <f t="shared" si="2"/>
        <v>39</v>
      </c>
      <c r="C51" s="19">
        <f t="shared" si="6"/>
        <v>46514</v>
      </c>
      <c r="D51" s="20">
        <f t="shared" si="7"/>
        <v>86000</v>
      </c>
      <c r="E51" s="20">
        <f t="shared" si="3"/>
        <v>-14000</v>
      </c>
      <c r="F51" s="20">
        <f t="shared" si="8"/>
        <v>100000</v>
      </c>
      <c r="G51" s="21"/>
      <c r="H51" s="20">
        <f t="shared" si="4"/>
        <v>-2900000</v>
      </c>
      <c r="I51" s="20">
        <f t="shared" si="5"/>
        <v>0</v>
      </c>
      <c r="J51" s="21"/>
      <c r="K51" s="3"/>
    </row>
    <row r="52" spans="2:11" x14ac:dyDescent="0.3">
      <c r="B52" s="18">
        <f t="shared" si="2"/>
        <v>40</v>
      </c>
      <c r="C52" s="19">
        <f t="shared" si="6"/>
        <v>46545</v>
      </c>
      <c r="D52" s="20">
        <f t="shared" si="7"/>
        <v>85500</v>
      </c>
      <c r="E52" s="20">
        <f t="shared" si="3"/>
        <v>-14500</v>
      </c>
      <c r="F52" s="20">
        <f t="shared" si="8"/>
        <v>100000</v>
      </c>
      <c r="G52" s="21"/>
      <c r="H52" s="20">
        <f t="shared" si="4"/>
        <v>-3000000</v>
      </c>
      <c r="I52" s="20">
        <f t="shared" si="5"/>
        <v>0</v>
      </c>
      <c r="J52" s="21"/>
      <c r="K52" s="3"/>
    </row>
    <row r="53" spans="2:11" x14ac:dyDescent="0.3">
      <c r="B53" s="18">
        <f t="shared" si="2"/>
        <v>41</v>
      </c>
      <c r="C53" s="19">
        <f t="shared" si="6"/>
        <v>46575</v>
      </c>
      <c r="D53" s="20">
        <f t="shared" si="7"/>
        <v>85000</v>
      </c>
      <c r="E53" s="20">
        <f t="shared" si="3"/>
        <v>-15000</v>
      </c>
      <c r="F53" s="20">
        <f t="shared" si="8"/>
        <v>100000</v>
      </c>
      <c r="G53" s="21"/>
      <c r="H53" s="20">
        <f t="shared" si="4"/>
        <v>-3100000</v>
      </c>
      <c r="I53" s="20">
        <f t="shared" si="5"/>
        <v>0</v>
      </c>
      <c r="J53" s="21"/>
      <c r="K53" s="3"/>
    </row>
    <row r="54" spans="2:11" x14ac:dyDescent="0.3">
      <c r="B54" s="18">
        <f t="shared" si="2"/>
        <v>42</v>
      </c>
      <c r="C54" s="19">
        <f t="shared" si="6"/>
        <v>46606</v>
      </c>
      <c r="D54" s="20">
        <f t="shared" si="7"/>
        <v>84500</v>
      </c>
      <c r="E54" s="20">
        <f t="shared" si="3"/>
        <v>-15500</v>
      </c>
      <c r="F54" s="20">
        <f t="shared" si="8"/>
        <v>100000</v>
      </c>
      <c r="G54" s="21"/>
      <c r="H54" s="20">
        <f t="shared" si="4"/>
        <v>-3200000</v>
      </c>
      <c r="I54" s="20">
        <f t="shared" si="5"/>
        <v>0</v>
      </c>
      <c r="J54" s="21"/>
      <c r="K54" s="3"/>
    </row>
    <row r="55" spans="2:11" x14ac:dyDescent="0.3">
      <c r="B55" s="18">
        <f t="shared" si="2"/>
        <v>43</v>
      </c>
      <c r="C55" s="19">
        <f t="shared" si="6"/>
        <v>46637</v>
      </c>
      <c r="D55" s="20">
        <f t="shared" si="7"/>
        <v>84000</v>
      </c>
      <c r="E55" s="20">
        <f t="shared" si="3"/>
        <v>-16000</v>
      </c>
      <c r="F55" s="20">
        <f t="shared" si="8"/>
        <v>100000</v>
      </c>
      <c r="G55" s="21"/>
      <c r="H55" s="20">
        <f t="shared" si="4"/>
        <v>-3300000</v>
      </c>
      <c r="I55" s="20">
        <f t="shared" si="5"/>
        <v>0</v>
      </c>
      <c r="J55" s="21"/>
      <c r="K55" s="3"/>
    </row>
    <row r="56" spans="2:11" x14ac:dyDescent="0.3">
      <c r="B56" s="16">
        <f t="shared" si="2"/>
        <v>44</v>
      </c>
      <c r="C56" s="19">
        <f t="shared" si="6"/>
        <v>46667</v>
      </c>
      <c r="D56" s="20">
        <f t="shared" si="7"/>
        <v>83500</v>
      </c>
      <c r="E56" s="17">
        <f t="shared" si="3"/>
        <v>-16500</v>
      </c>
      <c r="F56" s="20">
        <f t="shared" si="8"/>
        <v>100000</v>
      </c>
      <c r="G56" s="21"/>
      <c r="H56" s="20">
        <f t="shared" si="4"/>
        <v>-3400000</v>
      </c>
      <c r="I56" s="20">
        <f t="shared" si="5"/>
        <v>0</v>
      </c>
      <c r="J56" s="21"/>
      <c r="K56" s="3"/>
    </row>
    <row r="57" spans="2:11" x14ac:dyDescent="0.3">
      <c r="B57" s="16">
        <f t="shared" si="2"/>
        <v>45</v>
      </c>
      <c r="C57" s="19">
        <f t="shared" si="6"/>
        <v>46698</v>
      </c>
      <c r="D57" s="20">
        <f t="shared" si="7"/>
        <v>83000</v>
      </c>
      <c r="E57" s="17">
        <f t="shared" si="3"/>
        <v>-17000</v>
      </c>
      <c r="F57" s="20">
        <f t="shared" si="8"/>
        <v>100000</v>
      </c>
      <c r="G57" s="21"/>
      <c r="H57" s="20">
        <f t="shared" si="4"/>
        <v>-3500000</v>
      </c>
      <c r="I57" s="20">
        <f t="shared" si="5"/>
        <v>0</v>
      </c>
      <c r="J57" s="21"/>
      <c r="K57" s="3"/>
    </row>
    <row r="58" spans="2:11" x14ac:dyDescent="0.3">
      <c r="B58" s="16">
        <f t="shared" si="2"/>
        <v>46</v>
      </c>
      <c r="C58" s="19">
        <f t="shared" si="6"/>
        <v>46728</v>
      </c>
      <c r="D58" s="20">
        <f t="shared" si="7"/>
        <v>82500</v>
      </c>
      <c r="E58" s="17">
        <f t="shared" si="3"/>
        <v>-17500</v>
      </c>
      <c r="F58" s="20">
        <f t="shared" si="8"/>
        <v>100000</v>
      </c>
      <c r="G58" s="21"/>
      <c r="H58" s="20">
        <f t="shared" si="4"/>
        <v>-3600000</v>
      </c>
      <c r="I58" s="20">
        <f t="shared" si="5"/>
        <v>0</v>
      </c>
      <c r="J58" s="21"/>
      <c r="K58" s="3"/>
    </row>
    <row r="59" spans="2:11" x14ac:dyDescent="0.3">
      <c r="B59" s="16">
        <f t="shared" si="2"/>
        <v>47</v>
      </c>
      <c r="C59" s="19">
        <f t="shared" si="6"/>
        <v>46759</v>
      </c>
      <c r="D59" s="20">
        <f t="shared" si="7"/>
        <v>82000</v>
      </c>
      <c r="E59" s="17">
        <f t="shared" si="3"/>
        <v>-18000</v>
      </c>
      <c r="F59" s="20">
        <f t="shared" si="8"/>
        <v>100000</v>
      </c>
      <c r="G59" s="21"/>
      <c r="H59" s="20">
        <f t="shared" si="4"/>
        <v>-3700000</v>
      </c>
      <c r="I59" s="20">
        <f t="shared" si="5"/>
        <v>0</v>
      </c>
      <c r="J59" s="21"/>
      <c r="K59" s="3"/>
    </row>
    <row r="60" spans="2:11" x14ac:dyDescent="0.3">
      <c r="B60" s="16">
        <f t="shared" si="2"/>
        <v>48</v>
      </c>
      <c r="C60" s="19">
        <f t="shared" si="6"/>
        <v>46790</v>
      </c>
      <c r="D60" s="20">
        <f t="shared" si="7"/>
        <v>81500</v>
      </c>
      <c r="E60" s="17">
        <f t="shared" si="3"/>
        <v>-18500</v>
      </c>
      <c r="F60" s="20">
        <f t="shared" si="8"/>
        <v>100000</v>
      </c>
      <c r="G60" s="21"/>
      <c r="H60" s="20">
        <f t="shared" si="4"/>
        <v>-3800000</v>
      </c>
      <c r="I60" s="20">
        <f t="shared" si="5"/>
        <v>0</v>
      </c>
      <c r="J60" s="21"/>
      <c r="K60" s="3"/>
    </row>
    <row r="61" spans="2:11" x14ac:dyDescent="0.3">
      <c r="B61" s="16">
        <f t="shared" si="2"/>
        <v>49</v>
      </c>
      <c r="C61" s="19">
        <f t="shared" si="6"/>
        <v>46819</v>
      </c>
      <c r="D61" s="20">
        <f t="shared" si="7"/>
        <v>81000</v>
      </c>
      <c r="E61" s="17">
        <f t="shared" si="3"/>
        <v>-19000</v>
      </c>
      <c r="F61" s="20">
        <f t="shared" si="8"/>
        <v>100000</v>
      </c>
      <c r="G61" s="21"/>
      <c r="H61" s="20">
        <f t="shared" si="4"/>
        <v>-3900000</v>
      </c>
      <c r="I61" s="20">
        <f t="shared" si="5"/>
        <v>0</v>
      </c>
      <c r="J61" s="21"/>
      <c r="K61" s="3"/>
    </row>
    <row r="62" spans="2:11" x14ac:dyDescent="0.3">
      <c r="B62" s="16">
        <f t="shared" si="2"/>
        <v>50</v>
      </c>
      <c r="C62" s="19">
        <f t="shared" si="6"/>
        <v>46850</v>
      </c>
      <c r="D62" s="20">
        <f t="shared" si="7"/>
        <v>80500</v>
      </c>
      <c r="E62" s="17">
        <f t="shared" si="3"/>
        <v>-19500</v>
      </c>
      <c r="F62" s="20">
        <f t="shared" si="8"/>
        <v>100000</v>
      </c>
      <c r="G62" s="21"/>
      <c r="H62" s="20">
        <f t="shared" si="4"/>
        <v>-4000000</v>
      </c>
      <c r="I62" s="20">
        <f t="shared" si="5"/>
        <v>0</v>
      </c>
      <c r="J62" s="21"/>
      <c r="K62" s="3"/>
    </row>
    <row r="63" spans="2:11" x14ac:dyDescent="0.3">
      <c r="B63" s="16">
        <f t="shared" si="2"/>
        <v>51</v>
      </c>
      <c r="C63" s="19">
        <f t="shared" si="6"/>
        <v>46880</v>
      </c>
      <c r="D63" s="20">
        <f t="shared" si="7"/>
        <v>80000</v>
      </c>
      <c r="E63" s="17">
        <f t="shared" si="3"/>
        <v>-20000</v>
      </c>
      <c r="F63" s="20">
        <f t="shared" si="8"/>
        <v>100000</v>
      </c>
      <c r="G63" s="21"/>
      <c r="H63" s="20">
        <f t="shared" si="4"/>
        <v>-4100000</v>
      </c>
      <c r="I63" s="20">
        <f t="shared" si="5"/>
        <v>0</v>
      </c>
      <c r="J63" s="21"/>
      <c r="K63" s="3"/>
    </row>
    <row r="64" spans="2:11" x14ac:dyDescent="0.3">
      <c r="B64" s="16">
        <f t="shared" si="2"/>
        <v>52</v>
      </c>
      <c r="C64" s="19">
        <f t="shared" si="6"/>
        <v>46911</v>
      </c>
      <c r="D64" s="20">
        <f t="shared" si="7"/>
        <v>79500</v>
      </c>
      <c r="E64" s="17">
        <f t="shared" si="3"/>
        <v>-20500</v>
      </c>
      <c r="F64" s="20">
        <f t="shared" si="8"/>
        <v>100000</v>
      </c>
      <c r="G64" s="21"/>
      <c r="H64" s="20">
        <f t="shared" si="4"/>
        <v>-4200000</v>
      </c>
      <c r="I64" s="20">
        <f t="shared" si="5"/>
        <v>0</v>
      </c>
      <c r="J64" s="21"/>
      <c r="K64" s="3"/>
    </row>
    <row r="65" spans="2:11" x14ac:dyDescent="0.3">
      <c r="B65" s="16">
        <f t="shared" si="2"/>
        <v>53</v>
      </c>
      <c r="C65" s="19">
        <f t="shared" si="6"/>
        <v>46941</v>
      </c>
      <c r="D65" s="20">
        <f t="shared" si="7"/>
        <v>79000</v>
      </c>
      <c r="E65" s="17">
        <f t="shared" si="3"/>
        <v>-21000</v>
      </c>
      <c r="F65" s="20">
        <f t="shared" si="8"/>
        <v>100000</v>
      </c>
      <c r="G65" s="21"/>
      <c r="H65" s="20">
        <f t="shared" si="4"/>
        <v>-4300000</v>
      </c>
      <c r="I65" s="20">
        <f t="shared" si="5"/>
        <v>0</v>
      </c>
      <c r="J65" s="21"/>
      <c r="K65" s="3"/>
    </row>
    <row r="66" spans="2:11" x14ac:dyDescent="0.3">
      <c r="B66" s="16">
        <f t="shared" si="2"/>
        <v>54</v>
      </c>
      <c r="C66" s="19">
        <f t="shared" si="6"/>
        <v>46972</v>
      </c>
      <c r="D66" s="20">
        <f t="shared" si="7"/>
        <v>78500</v>
      </c>
      <c r="E66" s="17">
        <f t="shared" si="3"/>
        <v>-21500</v>
      </c>
      <c r="F66" s="20">
        <f t="shared" si="8"/>
        <v>100000</v>
      </c>
      <c r="G66" s="21"/>
      <c r="H66" s="20">
        <f t="shared" si="4"/>
        <v>-4400000</v>
      </c>
      <c r="I66" s="20">
        <f t="shared" si="5"/>
        <v>0</v>
      </c>
      <c r="J66" s="21"/>
      <c r="K66" s="3"/>
    </row>
    <row r="67" spans="2:11" x14ac:dyDescent="0.3">
      <c r="B67" s="16">
        <f t="shared" si="2"/>
        <v>55</v>
      </c>
      <c r="C67" s="19">
        <f t="shared" si="6"/>
        <v>47003</v>
      </c>
      <c r="D67" s="20">
        <f t="shared" si="7"/>
        <v>78000</v>
      </c>
      <c r="E67" s="17">
        <f t="shared" si="3"/>
        <v>-22000</v>
      </c>
      <c r="F67" s="20">
        <f t="shared" si="8"/>
        <v>100000</v>
      </c>
      <c r="G67" s="21"/>
      <c r="H67" s="20">
        <f t="shared" si="4"/>
        <v>-4500000</v>
      </c>
      <c r="I67" s="20">
        <f t="shared" si="5"/>
        <v>0</v>
      </c>
      <c r="J67" s="21"/>
      <c r="K67" s="3"/>
    </row>
    <row r="68" spans="2:11" x14ac:dyDescent="0.3">
      <c r="B68" s="16">
        <f t="shared" si="2"/>
        <v>56</v>
      </c>
      <c r="C68" s="19">
        <f t="shared" si="6"/>
        <v>47033</v>
      </c>
      <c r="D68" s="20">
        <f t="shared" si="7"/>
        <v>77500</v>
      </c>
      <c r="E68" s="17">
        <f t="shared" si="3"/>
        <v>-22500</v>
      </c>
      <c r="F68" s="20">
        <f t="shared" si="8"/>
        <v>100000</v>
      </c>
      <c r="G68" s="21"/>
      <c r="H68" s="20">
        <f t="shared" si="4"/>
        <v>-4600000</v>
      </c>
      <c r="I68" s="20">
        <f t="shared" si="5"/>
        <v>0</v>
      </c>
      <c r="J68" s="21"/>
      <c r="K68" s="3"/>
    </row>
    <row r="69" spans="2:11" x14ac:dyDescent="0.3">
      <c r="B69" s="16">
        <f t="shared" si="2"/>
        <v>57</v>
      </c>
      <c r="C69" s="19">
        <f t="shared" si="6"/>
        <v>47064</v>
      </c>
      <c r="D69" s="20">
        <f t="shared" si="7"/>
        <v>77000</v>
      </c>
      <c r="E69" s="17">
        <f t="shared" si="3"/>
        <v>-23000</v>
      </c>
      <c r="F69" s="20">
        <f t="shared" si="8"/>
        <v>100000</v>
      </c>
      <c r="G69" s="21"/>
      <c r="H69" s="20">
        <f t="shared" si="4"/>
        <v>-4700000</v>
      </c>
      <c r="I69" s="20">
        <f t="shared" si="5"/>
        <v>0</v>
      </c>
      <c r="J69" s="21"/>
      <c r="K69" s="3"/>
    </row>
    <row r="70" spans="2:11" x14ac:dyDescent="0.3">
      <c r="B70" s="16">
        <f t="shared" si="2"/>
        <v>58</v>
      </c>
      <c r="C70" s="19">
        <f t="shared" si="6"/>
        <v>47094</v>
      </c>
      <c r="D70" s="20">
        <f t="shared" si="7"/>
        <v>76500</v>
      </c>
      <c r="E70" s="17">
        <f t="shared" si="3"/>
        <v>-23500</v>
      </c>
      <c r="F70" s="20">
        <f t="shared" si="8"/>
        <v>100000</v>
      </c>
      <c r="G70" s="21"/>
      <c r="H70" s="20">
        <f t="shared" si="4"/>
        <v>-4800000</v>
      </c>
      <c r="I70" s="20">
        <f t="shared" si="5"/>
        <v>0</v>
      </c>
      <c r="J70" s="21"/>
      <c r="K70" s="3"/>
    </row>
    <row r="71" spans="2:11" x14ac:dyDescent="0.3">
      <c r="B71" s="16">
        <f t="shared" si="2"/>
        <v>59</v>
      </c>
      <c r="C71" s="19">
        <f t="shared" si="6"/>
        <v>47125</v>
      </c>
      <c r="D71" s="20">
        <f t="shared" si="7"/>
        <v>76000</v>
      </c>
      <c r="E71" s="17">
        <f t="shared" si="3"/>
        <v>-24000</v>
      </c>
      <c r="F71" s="20">
        <f t="shared" si="8"/>
        <v>100000</v>
      </c>
      <c r="G71" s="21"/>
      <c r="H71" s="20">
        <f t="shared" si="4"/>
        <v>-4900000</v>
      </c>
      <c r="I71" s="20">
        <f t="shared" si="5"/>
        <v>0</v>
      </c>
      <c r="J71" s="21"/>
      <c r="K71" s="3"/>
    </row>
    <row r="72" spans="2:11" x14ac:dyDescent="0.3">
      <c r="B72" s="16">
        <f t="shared" si="2"/>
        <v>60</v>
      </c>
      <c r="C72" s="19">
        <f t="shared" si="6"/>
        <v>47156</v>
      </c>
      <c r="D72" s="20">
        <f t="shared" si="7"/>
        <v>75500</v>
      </c>
      <c r="E72" s="17">
        <f t="shared" si="3"/>
        <v>-24500</v>
      </c>
      <c r="F72" s="20">
        <f t="shared" si="8"/>
        <v>100000</v>
      </c>
      <c r="G72" s="21"/>
      <c r="H72" s="20">
        <f t="shared" si="4"/>
        <v>-5000000</v>
      </c>
      <c r="I72" s="20">
        <f t="shared" si="5"/>
        <v>0</v>
      </c>
      <c r="J72" s="21"/>
      <c r="K72" s="3"/>
    </row>
    <row r="73" spans="2:11" x14ac:dyDescent="0.3">
      <c r="B73" s="16">
        <f t="shared" si="2"/>
        <v>61</v>
      </c>
      <c r="C73" s="19">
        <f t="shared" si="6"/>
        <v>47185</v>
      </c>
      <c r="D73" s="20">
        <f t="shared" si="7"/>
        <v>75000</v>
      </c>
      <c r="E73" s="17">
        <f t="shared" si="3"/>
        <v>-25000</v>
      </c>
      <c r="F73" s="20">
        <f t="shared" si="8"/>
        <v>100000</v>
      </c>
      <c r="G73" s="21"/>
      <c r="H73" s="20">
        <f t="shared" si="4"/>
        <v>-5100000</v>
      </c>
      <c r="I73" s="20">
        <f t="shared" si="5"/>
        <v>0</v>
      </c>
      <c r="J73" s="21"/>
      <c r="K73" s="3"/>
    </row>
    <row r="74" spans="2:11" x14ac:dyDescent="0.3">
      <c r="B74" s="16">
        <f t="shared" si="2"/>
        <v>62</v>
      </c>
      <c r="C74" s="19">
        <f t="shared" si="6"/>
        <v>47216</v>
      </c>
      <c r="D74" s="20">
        <f t="shared" si="7"/>
        <v>74500</v>
      </c>
      <c r="E74" s="17">
        <f t="shared" si="3"/>
        <v>-25500</v>
      </c>
      <c r="F74" s="20">
        <f t="shared" si="8"/>
        <v>100000</v>
      </c>
      <c r="G74" s="21"/>
      <c r="H74" s="20">
        <f t="shared" si="4"/>
        <v>-5200000</v>
      </c>
      <c r="I74" s="20">
        <f t="shared" si="5"/>
        <v>0</v>
      </c>
      <c r="J74" s="21"/>
    </row>
    <row r="75" spans="2:11" x14ac:dyDescent="0.3">
      <c r="B75" s="16">
        <f t="shared" si="2"/>
        <v>63</v>
      </c>
      <c r="C75" s="19">
        <f t="shared" si="6"/>
        <v>47246</v>
      </c>
      <c r="D75" s="20">
        <f t="shared" si="7"/>
        <v>74000</v>
      </c>
      <c r="E75" s="17">
        <f t="shared" si="3"/>
        <v>-26000</v>
      </c>
      <c r="F75" s="20">
        <f t="shared" si="8"/>
        <v>100000</v>
      </c>
      <c r="G75" s="21"/>
      <c r="H75" s="20">
        <f t="shared" si="4"/>
        <v>-5300000</v>
      </c>
      <c r="I75" s="20">
        <f t="shared" si="5"/>
        <v>0</v>
      </c>
      <c r="J75" s="21"/>
    </row>
    <row r="76" spans="2:11" x14ac:dyDescent="0.3">
      <c r="B76" s="16">
        <f t="shared" si="2"/>
        <v>64</v>
      </c>
      <c r="C76" s="19">
        <f t="shared" si="6"/>
        <v>47277</v>
      </c>
      <c r="D76" s="20">
        <f t="shared" si="7"/>
        <v>73500</v>
      </c>
      <c r="E76" s="17">
        <f t="shared" si="3"/>
        <v>-26500</v>
      </c>
      <c r="F76" s="20">
        <f t="shared" si="8"/>
        <v>100000</v>
      </c>
      <c r="G76" s="21"/>
      <c r="H76" s="20">
        <f t="shared" si="4"/>
        <v>-5400000</v>
      </c>
      <c r="I76" s="20">
        <f t="shared" si="5"/>
        <v>0</v>
      </c>
      <c r="J76" s="21"/>
    </row>
    <row r="77" spans="2:11" x14ac:dyDescent="0.3">
      <c r="B77" s="16">
        <f t="shared" si="2"/>
        <v>65</v>
      </c>
      <c r="C77" s="19">
        <f t="shared" si="6"/>
        <v>47307</v>
      </c>
      <c r="D77" s="20">
        <f t="shared" si="7"/>
        <v>73000</v>
      </c>
      <c r="E77" s="17">
        <f t="shared" si="3"/>
        <v>-27000</v>
      </c>
      <c r="F77" s="20">
        <f t="shared" ref="F77:F108" si="9">IF($C$4=1,(($C$5-SUM($G$13:$G$132))/$C$7),IF($C$4=5,(($C$5-SUM($G$13:$G$132))/$C$7),(D77-E77)))</f>
        <v>100000</v>
      </c>
      <c r="G77" s="21"/>
      <c r="H77" s="20">
        <f t="shared" si="4"/>
        <v>-5500000</v>
      </c>
      <c r="I77" s="20">
        <f t="shared" si="5"/>
        <v>0</v>
      </c>
      <c r="J77" s="21"/>
    </row>
    <row r="78" spans="2:11" x14ac:dyDescent="0.3">
      <c r="B78" s="16">
        <f t="shared" si="2"/>
        <v>66</v>
      </c>
      <c r="C78" s="19">
        <f t="shared" si="6"/>
        <v>47338</v>
      </c>
      <c r="D78" s="20">
        <f t="shared" si="7"/>
        <v>72500</v>
      </c>
      <c r="E78" s="17">
        <f t="shared" si="3"/>
        <v>-27500</v>
      </c>
      <c r="F78" s="20">
        <f t="shared" si="9"/>
        <v>100000</v>
      </c>
      <c r="G78" s="21"/>
      <c r="H78" s="20">
        <f t="shared" si="4"/>
        <v>-5600000</v>
      </c>
      <c r="I78" s="20">
        <f t="shared" si="5"/>
        <v>0</v>
      </c>
      <c r="J78" s="21"/>
    </row>
    <row r="79" spans="2:11" x14ac:dyDescent="0.3">
      <c r="B79" s="16">
        <f t="shared" ref="B79:B132" si="10">(B78+1)</f>
        <v>67</v>
      </c>
      <c r="C79" s="19">
        <f t="shared" ref="C79:C132" si="11">IF(MONTH(C78)=1,(C78+31),IF(MONTH(C78)=2,(C78+29),IF(MONTH(C78)=3,(C78+31),IF(MONTH(C78)=5,(C78+31),IF(MONTH(C78)=7,(C78+31),IF(MONTH(C78)=8,(C78+31),IF(MONTH(C78)=10,(C78+31),IF(MONTH(C78)=12,(C78+31),(C78+30)))))))))</f>
        <v>47369</v>
      </c>
      <c r="D79" s="20">
        <f t="shared" si="7"/>
        <v>72000</v>
      </c>
      <c r="E79" s="17">
        <f t="shared" ref="E79:E109" si="12">(H78*$C$6)</f>
        <v>-28000</v>
      </c>
      <c r="F79" s="20">
        <f t="shared" si="9"/>
        <v>100000</v>
      </c>
      <c r="G79" s="21"/>
      <c r="H79" s="20">
        <f t="shared" ref="H79:H109" si="13">(H78-F79-G79)</f>
        <v>-5700000</v>
      </c>
      <c r="I79" s="20">
        <f t="shared" ref="I79:I109" si="14">(G79*(1/(1+$C$6)^B79))</f>
        <v>0</v>
      </c>
      <c r="J79" s="21"/>
    </row>
    <row r="80" spans="2:11" x14ac:dyDescent="0.3">
      <c r="B80" s="16">
        <f t="shared" si="10"/>
        <v>68</v>
      </c>
      <c r="C80" s="19">
        <f t="shared" si="11"/>
        <v>47399</v>
      </c>
      <c r="D80" s="20">
        <f t="shared" si="7"/>
        <v>71500</v>
      </c>
      <c r="E80" s="17">
        <f t="shared" si="12"/>
        <v>-28500</v>
      </c>
      <c r="F80" s="20">
        <f t="shared" si="9"/>
        <v>100000</v>
      </c>
      <c r="G80" s="21"/>
      <c r="H80" s="20">
        <f t="shared" si="13"/>
        <v>-5800000</v>
      </c>
      <c r="I80" s="20">
        <f t="shared" si="14"/>
        <v>0</v>
      </c>
      <c r="J80" s="21"/>
    </row>
    <row r="81" spans="2:10" x14ac:dyDescent="0.3">
      <c r="B81" s="16">
        <f t="shared" si="10"/>
        <v>69</v>
      </c>
      <c r="C81" s="19">
        <f t="shared" si="11"/>
        <v>47430</v>
      </c>
      <c r="D81" s="20">
        <f t="shared" si="7"/>
        <v>71000</v>
      </c>
      <c r="E81" s="17">
        <f t="shared" si="12"/>
        <v>-29000</v>
      </c>
      <c r="F81" s="20">
        <f t="shared" si="9"/>
        <v>100000</v>
      </c>
      <c r="G81" s="21"/>
      <c r="H81" s="20">
        <f t="shared" si="13"/>
        <v>-5900000</v>
      </c>
      <c r="I81" s="20">
        <f t="shared" si="14"/>
        <v>0</v>
      </c>
      <c r="J81" s="21"/>
    </row>
    <row r="82" spans="2:10" x14ac:dyDescent="0.3">
      <c r="B82" s="16">
        <f t="shared" si="10"/>
        <v>70</v>
      </c>
      <c r="C82" s="19">
        <f t="shared" si="11"/>
        <v>47460</v>
      </c>
      <c r="D82" s="20">
        <f t="shared" si="7"/>
        <v>70500</v>
      </c>
      <c r="E82" s="17">
        <f t="shared" si="12"/>
        <v>-29500</v>
      </c>
      <c r="F82" s="20">
        <f t="shared" si="9"/>
        <v>100000</v>
      </c>
      <c r="G82" s="21"/>
      <c r="H82" s="20">
        <f t="shared" si="13"/>
        <v>-6000000</v>
      </c>
      <c r="I82" s="20">
        <f t="shared" si="14"/>
        <v>0</v>
      </c>
      <c r="J82" s="21"/>
    </row>
    <row r="83" spans="2:10" x14ac:dyDescent="0.3">
      <c r="B83" s="16">
        <f t="shared" si="10"/>
        <v>71</v>
      </c>
      <c r="C83" s="19">
        <f t="shared" si="11"/>
        <v>47491</v>
      </c>
      <c r="D83" s="20">
        <f t="shared" si="7"/>
        <v>70000</v>
      </c>
      <c r="E83" s="17">
        <f t="shared" si="12"/>
        <v>-30000</v>
      </c>
      <c r="F83" s="20">
        <f t="shared" si="9"/>
        <v>100000</v>
      </c>
      <c r="G83" s="21"/>
      <c r="H83" s="20">
        <f t="shared" si="13"/>
        <v>-6100000</v>
      </c>
      <c r="I83" s="20">
        <f t="shared" si="14"/>
        <v>0</v>
      </c>
      <c r="J83" s="21"/>
    </row>
    <row r="84" spans="2:10" x14ac:dyDescent="0.3">
      <c r="B84" s="16">
        <f t="shared" si="10"/>
        <v>72</v>
      </c>
      <c r="C84" s="19">
        <f t="shared" si="11"/>
        <v>47522</v>
      </c>
      <c r="D84" s="20">
        <f t="shared" ref="D84:D109" si="15">IF($C$4=1,(E84+F84),IF($C$4=5,(E84+F84),($R$5)*-1))</f>
        <v>69500</v>
      </c>
      <c r="E84" s="17">
        <f t="shared" si="12"/>
        <v>-30500</v>
      </c>
      <c r="F84" s="20">
        <f t="shared" si="9"/>
        <v>100000</v>
      </c>
      <c r="G84" s="21"/>
      <c r="H84" s="20">
        <f t="shared" si="13"/>
        <v>-6200000</v>
      </c>
      <c r="I84" s="20">
        <f t="shared" si="14"/>
        <v>0</v>
      </c>
      <c r="J84" s="21"/>
    </row>
    <row r="85" spans="2:10" x14ac:dyDescent="0.3">
      <c r="B85" s="16">
        <f t="shared" si="10"/>
        <v>73</v>
      </c>
      <c r="C85" s="19">
        <f t="shared" si="11"/>
        <v>47551</v>
      </c>
      <c r="D85" s="20">
        <f t="shared" si="15"/>
        <v>69000</v>
      </c>
      <c r="E85" s="17">
        <f t="shared" si="12"/>
        <v>-31000</v>
      </c>
      <c r="F85" s="20">
        <f t="shared" si="9"/>
        <v>100000</v>
      </c>
      <c r="G85" s="21"/>
      <c r="H85" s="20">
        <f t="shared" si="13"/>
        <v>-6300000</v>
      </c>
      <c r="I85" s="20">
        <f t="shared" si="14"/>
        <v>0</v>
      </c>
      <c r="J85" s="21"/>
    </row>
    <row r="86" spans="2:10" x14ac:dyDescent="0.3">
      <c r="B86" s="16">
        <f t="shared" si="10"/>
        <v>74</v>
      </c>
      <c r="C86" s="19">
        <f t="shared" si="11"/>
        <v>47582</v>
      </c>
      <c r="D86" s="20">
        <f t="shared" si="15"/>
        <v>68500</v>
      </c>
      <c r="E86" s="17">
        <f t="shared" si="12"/>
        <v>-31500</v>
      </c>
      <c r="F86" s="20">
        <f t="shared" si="9"/>
        <v>100000</v>
      </c>
      <c r="G86" s="21"/>
      <c r="H86" s="20">
        <f t="shared" si="13"/>
        <v>-6400000</v>
      </c>
      <c r="I86" s="20">
        <f t="shared" si="14"/>
        <v>0</v>
      </c>
      <c r="J86" s="21"/>
    </row>
    <row r="87" spans="2:10" x14ac:dyDescent="0.3">
      <c r="B87" s="16">
        <f t="shared" si="10"/>
        <v>75</v>
      </c>
      <c r="C87" s="19">
        <f t="shared" si="11"/>
        <v>47612</v>
      </c>
      <c r="D87" s="20">
        <f t="shared" si="15"/>
        <v>68000</v>
      </c>
      <c r="E87" s="17">
        <f t="shared" si="12"/>
        <v>-32000</v>
      </c>
      <c r="F87" s="20">
        <f t="shared" si="9"/>
        <v>100000</v>
      </c>
      <c r="G87" s="21"/>
      <c r="H87" s="20">
        <f t="shared" si="13"/>
        <v>-6500000</v>
      </c>
      <c r="I87" s="20">
        <f t="shared" si="14"/>
        <v>0</v>
      </c>
      <c r="J87" s="21"/>
    </row>
    <row r="88" spans="2:10" x14ac:dyDescent="0.3">
      <c r="B88" s="16">
        <f t="shared" si="10"/>
        <v>76</v>
      </c>
      <c r="C88" s="19">
        <f t="shared" si="11"/>
        <v>47643</v>
      </c>
      <c r="D88" s="20">
        <f t="shared" si="15"/>
        <v>67500</v>
      </c>
      <c r="E88" s="17">
        <f t="shared" si="12"/>
        <v>-32500</v>
      </c>
      <c r="F88" s="20">
        <f t="shared" si="9"/>
        <v>100000</v>
      </c>
      <c r="G88" s="21"/>
      <c r="H88" s="20">
        <f t="shared" si="13"/>
        <v>-6600000</v>
      </c>
      <c r="I88" s="20">
        <f t="shared" si="14"/>
        <v>0</v>
      </c>
      <c r="J88" s="21"/>
    </row>
    <row r="89" spans="2:10" x14ac:dyDescent="0.3">
      <c r="B89" s="16">
        <f t="shared" si="10"/>
        <v>77</v>
      </c>
      <c r="C89" s="19">
        <f t="shared" si="11"/>
        <v>47673</v>
      </c>
      <c r="D89" s="20">
        <f t="shared" si="15"/>
        <v>67000</v>
      </c>
      <c r="E89" s="17">
        <f t="shared" si="12"/>
        <v>-33000</v>
      </c>
      <c r="F89" s="20">
        <f t="shared" si="9"/>
        <v>100000</v>
      </c>
      <c r="G89" s="21"/>
      <c r="H89" s="20">
        <f t="shared" si="13"/>
        <v>-6700000</v>
      </c>
      <c r="I89" s="20">
        <f t="shared" si="14"/>
        <v>0</v>
      </c>
      <c r="J89" s="21"/>
    </row>
    <row r="90" spans="2:10" x14ac:dyDescent="0.3">
      <c r="B90" s="16">
        <f t="shared" si="10"/>
        <v>78</v>
      </c>
      <c r="C90" s="19">
        <f t="shared" si="11"/>
        <v>47704</v>
      </c>
      <c r="D90" s="20">
        <f t="shared" si="15"/>
        <v>66500</v>
      </c>
      <c r="E90" s="17">
        <f t="shared" si="12"/>
        <v>-33500</v>
      </c>
      <c r="F90" s="20">
        <f t="shared" si="9"/>
        <v>100000</v>
      </c>
      <c r="G90" s="21"/>
      <c r="H90" s="20">
        <f t="shared" si="13"/>
        <v>-6800000</v>
      </c>
      <c r="I90" s="20">
        <f t="shared" si="14"/>
        <v>0</v>
      </c>
      <c r="J90" s="21"/>
    </row>
    <row r="91" spans="2:10" x14ac:dyDescent="0.3">
      <c r="B91" s="16">
        <f t="shared" si="10"/>
        <v>79</v>
      </c>
      <c r="C91" s="19">
        <f t="shared" si="11"/>
        <v>47735</v>
      </c>
      <c r="D91" s="20">
        <f t="shared" si="15"/>
        <v>66000</v>
      </c>
      <c r="E91" s="17">
        <f t="shared" si="12"/>
        <v>-34000</v>
      </c>
      <c r="F91" s="20">
        <f t="shared" si="9"/>
        <v>100000</v>
      </c>
      <c r="G91" s="21"/>
      <c r="H91" s="20">
        <f t="shared" si="13"/>
        <v>-6900000</v>
      </c>
      <c r="I91" s="20">
        <f t="shared" si="14"/>
        <v>0</v>
      </c>
      <c r="J91" s="21"/>
    </row>
    <row r="92" spans="2:10" x14ac:dyDescent="0.3">
      <c r="B92" s="16">
        <f t="shared" si="10"/>
        <v>80</v>
      </c>
      <c r="C92" s="19">
        <f t="shared" si="11"/>
        <v>47765</v>
      </c>
      <c r="D92" s="20">
        <f t="shared" si="15"/>
        <v>65500</v>
      </c>
      <c r="E92" s="17">
        <f t="shared" si="12"/>
        <v>-34500</v>
      </c>
      <c r="F92" s="20">
        <f t="shared" si="9"/>
        <v>100000</v>
      </c>
      <c r="G92" s="21"/>
      <c r="H92" s="20">
        <f t="shared" si="13"/>
        <v>-7000000</v>
      </c>
      <c r="I92" s="20">
        <f t="shared" si="14"/>
        <v>0</v>
      </c>
      <c r="J92" s="21"/>
    </row>
    <row r="93" spans="2:10" x14ac:dyDescent="0.3">
      <c r="B93" s="16">
        <f t="shared" si="10"/>
        <v>81</v>
      </c>
      <c r="C93" s="19">
        <f t="shared" si="11"/>
        <v>47796</v>
      </c>
      <c r="D93" s="20">
        <f t="shared" si="15"/>
        <v>65000</v>
      </c>
      <c r="E93" s="17">
        <f t="shared" si="12"/>
        <v>-35000</v>
      </c>
      <c r="F93" s="20">
        <f t="shared" si="9"/>
        <v>100000</v>
      </c>
      <c r="G93" s="21"/>
      <c r="H93" s="20">
        <f t="shared" si="13"/>
        <v>-7100000</v>
      </c>
      <c r="I93" s="20">
        <f t="shared" si="14"/>
        <v>0</v>
      </c>
      <c r="J93" s="21"/>
    </row>
    <row r="94" spans="2:10" x14ac:dyDescent="0.3">
      <c r="B94" s="16">
        <f t="shared" si="10"/>
        <v>82</v>
      </c>
      <c r="C94" s="19">
        <f t="shared" si="11"/>
        <v>47826</v>
      </c>
      <c r="D94" s="20">
        <f t="shared" si="15"/>
        <v>64500</v>
      </c>
      <c r="E94" s="17">
        <f t="shared" si="12"/>
        <v>-35500</v>
      </c>
      <c r="F94" s="20">
        <f t="shared" si="9"/>
        <v>100000</v>
      </c>
      <c r="G94" s="21"/>
      <c r="H94" s="20">
        <f t="shared" si="13"/>
        <v>-7200000</v>
      </c>
      <c r="I94" s="20">
        <f t="shared" si="14"/>
        <v>0</v>
      </c>
      <c r="J94" s="21"/>
    </row>
    <row r="95" spans="2:10" x14ac:dyDescent="0.3">
      <c r="B95" s="16">
        <f t="shared" si="10"/>
        <v>83</v>
      </c>
      <c r="C95" s="19">
        <f t="shared" si="11"/>
        <v>47857</v>
      </c>
      <c r="D95" s="20">
        <f t="shared" si="15"/>
        <v>64000</v>
      </c>
      <c r="E95" s="17">
        <f t="shared" si="12"/>
        <v>-36000</v>
      </c>
      <c r="F95" s="20">
        <f t="shared" si="9"/>
        <v>100000</v>
      </c>
      <c r="G95" s="21"/>
      <c r="H95" s="20">
        <f t="shared" si="13"/>
        <v>-7300000</v>
      </c>
      <c r="I95" s="20">
        <f t="shared" si="14"/>
        <v>0</v>
      </c>
      <c r="J95" s="21"/>
    </row>
    <row r="96" spans="2:10" x14ac:dyDescent="0.3">
      <c r="B96" s="16">
        <f t="shared" si="10"/>
        <v>84</v>
      </c>
      <c r="C96" s="19">
        <f t="shared" si="11"/>
        <v>47888</v>
      </c>
      <c r="D96" s="20">
        <f t="shared" si="15"/>
        <v>63500</v>
      </c>
      <c r="E96" s="17">
        <f t="shared" si="12"/>
        <v>-36500</v>
      </c>
      <c r="F96" s="20">
        <f t="shared" si="9"/>
        <v>100000</v>
      </c>
      <c r="G96" s="21"/>
      <c r="H96" s="20">
        <f t="shared" si="13"/>
        <v>-7400000</v>
      </c>
      <c r="I96" s="20">
        <f t="shared" si="14"/>
        <v>0</v>
      </c>
      <c r="J96" s="21"/>
    </row>
    <row r="97" spans="2:10" x14ac:dyDescent="0.3">
      <c r="B97" s="16">
        <f t="shared" si="10"/>
        <v>85</v>
      </c>
      <c r="C97" s="19">
        <f t="shared" si="11"/>
        <v>47917</v>
      </c>
      <c r="D97" s="20">
        <f t="shared" si="15"/>
        <v>63000</v>
      </c>
      <c r="E97" s="17">
        <f t="shared" si="12"/>
        <v>-37000</v>
      </c>
      <c r="F97" s="20">
        <f t="shared" si="9"/>
        <v>100000</v>
      </c>
      <c r="G97" s="21"/>
      <c r="H97" s="20">
        <f t="shared" si="13"/>
        <v>-7500000</v>
      </c>
      <c r="I97" s="20">
        <f t="shared" si="14"/>
        <v>0</v>
      </c>
      <c r="J97" s="21"/>
    </row>
    <row r="98" spans="2:10" x14ac:dyDescent="0.3">
      <c r="B98" s="16">
        <f t="shared" si="10"/>
        <v>86</v>
      </c>
      <c r="C98" s="19">
        <f t="shared" si="11"/>
        <v>47948</v>
      </c>
      <c r="D98" s="20">
        <f t="shared" si="15"/>
        <v>62500</v>
      </c>
      <c r="E98" s="17">
        <f t="shared" si="12"/>
        <v>-37500</v>
      </c>
      <c r="F98" s="20">
        <f t="shared" si="9"/>
        <v>100000</v>
      </c>
      <c r="G98" s="21"/>
      <c r="H98" s="20">
        <f t="shared" si="13"/>
        <v>-7600000</v>
      </c>
      <c r="I98" s="20">
        <f t="shared" si="14"/>
        <v>0</v>
      </c>
      <c r="J98" s="21"/>
    </row>
    <row r="99" spans="2:10" x14ac:dyDescent="0.3">
      <c r="B99" s="16">
        <f t="shared" si="10"/>
        <v>87</v>
      </c>
      <c r="C99" s="19">
        <f t="shared" si="11"/>
        <v>47978</v>
      </c>
      <c r="D99" s="20">
        <f t="shared" si="15"/>
        <v>62000</v>
      </c>
      <c r="E99" s="17">
        <f t="shared" si="12"/>
        <v>-38000</v>
      </c>
      <c r="F99" s="20">
        <f t="shared" si="9"/>
        <v>100000</v>
      </c>
      <c r="G99" s="21"/>
      <c r="H99" s="20">
        <f t="shared" si="13"/>
        <v>-7700000</v>
      </c>
      <c r="I99" s="20">
        <f t="shared" si="14"/>
        <v>0</v>
      </c>
      <c r="J99" s="21"/>
    </row>
    <row r="100" spans="2:10" x14ac:dyDescent="0.3">
      <c r="B100" s="16">
        <f t="shared" si="10"/>
        <v>88</v>
      </c>
      <c r="C100" s="19">
        <f t="shared" si="11"/>
        <v>48009</v>
      </c>
      <c r="D100" s="20">
        <f t="shared" si="15"/>
        <v>61500</v>
      </c>
      <c r="E100" s="17">
        <f t="shared" si="12"/>
        <v>-38500</v>
      </c>
      <c r="F100" s="20">
        <f t="shared" si="9"/>
        <v>100000</v>
      </c>
      <c r="G100" s="21"/>
      <c r="H100" s="20">
        <f t="shared" si="13"/>
        <v>-7800000</v>
      </c>
      <c r="I100" s="20">
        <f t="shared" si="14"/>
        <v>0</v>
      </c>
      <c r="J100" s="21"/>
    </row>
    <row r="101" spans="2:10" x14ac:dyDescent="0.3">
      <c r="B101" s="16">
        <f t="shared" si="10"/>
        <v>89</v>
      </c>
      <c r="C101" s="19">
        <f t="shared" si="11"/>
        <v>48039</v>
      </c>
      <c r="D101" s="20">
        <f t="shared" si="15"/>
        <v>61000</v>
      </c>
      <c r="E101" s="17">
        <f t="shared" si="12"/>
        <v>-39000</v>
      </c>
      <c r="F101" s="20">
        <f t="shared" si="9"/>
        <v>100000</v>
      </c>
      <c r="G101" s="21"/>
      <c r="H101" s="20">
        <f t="shared" si="13"/>
        <v>-7900000</v>
      </c>
      <c r="I101" s="20">
        <f t="shared" si="14"/>
        <v>0</v>
      </c>
      <c r="J101" s="21"/>
    </row>
    <row r="102" spans="2:10" x14ac:dyDescent="0.3">
      <c r="B102" s="16">
        <f t="shared" si="10"/>
        <v>90</v>
      </c>
      <c r="C102" s="19">
        <f t="shared" si="11"/>
        <v>48070</v>
      </c>
      <c r="D102" s="20">
        <f t="shared" si="15"/>
        <v>60500</v>
      </c>
      <c r="E102" s="17">
        <f t="shared" si="12"/>
        <v>-39500</v>
      </c>
      <c r="F102" s="20">
        <f t="shared" si="9"/>
        <v>100000</v>
      </c>
      <c r="G102" s="21"/>
      <c r="H102" s="20">
        <f t="shared" si="13"/>
        <v>-8000000</v>
      </c>
      <c r="I102" s="20">
        <f t="shared" si="14"/>
        <v>0</v>
      </c>
      <c r="J102" s="21"/>
    </row>
    <row r="103" spans="2:10" x14ac:dyDescent="0.3">
      <c r="B103" s="16">
        <f t="shared" si="10"/>
        <v>91</v>
      </c>
      <c r="C103" s="19">
        <f t="shared" si="11"/>
        <v>48101</v>
      </c>
      <c r="D103" s="20">
        <f t="shared" si="15"/>
        <v>60000</v>
      </c>
      <c r="E103" s="17">
        <f t="shared" si="12"/>
        <v>-40000</v>
      </c>
      <c r="F103" s="20">
        <f t="shared" si="9"/>
        <v>100000</v>
      </c>
      <c r="G103" s="21"/>
      <c r="H103" s="20">
        <f t="shared" si="13"/>
        <v>-8100000</v>
      </c>
      <c r="I103" s="20">
        <f t="shared" si="14"/>
        <v>0</v>
      </c>
      <c r="J103" s="21"/>
    </row>
    <row r="104" spans="2:10" x14ac:dyDescent="0.3">
      <c r="B104" s="16">
        <f t="shared" si="10"/>
        <v>92</v>
      </c>
      <c r="C104" s="19">
        <f t="shared" si="11"/>
        <v>48131</v>
      </c>
      <c r="D104" s="20">
        <f t="shared" si="15"/>
        <v>59500</v>
      </c>
      <c r="E104" s="17">
        <f t="shared" si="12"/>
        <v>-40500</v>
      </c>
      <c r="F104" s="20">
        <f t="shared" si="9"/>
        <v>100000</v>
      </c>
      <c r="G104" s="21"/>
      <c r="H104" s="20">
        <f t="shared" si="13"/>
        <v>-8200000</v>
      </c>
      <c r="I104" s="20">
        <f t="shared" si="14"/>
        <v>0</v>
      </c>
      <c r="J104" s="21"/>
    </row>
    <row r="105" spans="2:10" x14ac:dyDescent="0.3">
      <c r="B105" s="16">
        <f t="shared" si="10"/>
        <v>93</v>
      </c>
      <c r="C105" s="19">
        <f t="shared" si="11"/>
        <v>48162</v>
      </c>
      <c r="D105" s="20">
        <f t="shared" si="15"/>
        <v>59000</v>
      </c>
      <c r="E105" s="17">
        <f t="shared" si="12"/>
        <v>-41000</v>
      </c>
      <c r="F105" s="20">
        <f t="shared" si="9"/>
        <v>100000</v>
      </c>
      <c r="G105" s="21"/>
      <c r="H105" s="20">
        <f t="shared" si="13"/>
        <v>-8300000</v>
      </c>
      <c r="I105" s="20">
        <f t="shared" si="14"/>
        <v>0</v>
      </c>
      <c r="J105" s="21"/>
    </row>
    <row r="106" spans="2:10" x14ac:dyDescent="0.3">
      <c r="B106" s="16">
        <f t="shared" si="10"/>
        <v>94</v>
      </c>
      <c r="C106" s="19">
        <f t="shared" si="11"/>
        <v>48192</v>
      </c>
      <c r="D106" s="20">
        <f t="shared" si="15"/>
        <v>58500</v>
      </c>
      <c r="E106" s="17">
        <f t="shared" si="12"/>
        <v>-41500</v>
      </c>
      <c r="F106" s="20">
        <f t="shared" si="9"/>
        <v>100000</v>
      </c>
      <c r="G106" s="21"/>
      <c r="H106" s="20">
        <f t="shared" si="13"/>
        <v>-8400000</v>
      </c>
      <c r="I106" s="20">
        <f t="shared" si="14"/>
        <v>0</v>
      </c>
      <c r="J106" s="21"/>
    </row>
    <row r="107" spans="2:10" x14ac:dyDescent="0.3">
      <c r="B107" s="16">
        <f t="shared" si="10"/>
        <v>95</v>
      </c>
      <c r="C107" s="19">
        <f t="shared" si="11"/>
        <v>48223</v>
      </c>
      <c r="D107" s="20">
        <f t="shared" si="15"/>
        <v>58000</v>
      </c>
      <c r="E107" s="17">
        <f t="shared" si="12"/>
        <v>-42000</v>
      </c>
      <c r="F107" s="20">
        <f t="shared" si="9"/>
        <v>100000</v>
      </c>
      <c r="G107" s="21"/>
      <c r="H107" s="20">
        <f t="shared" si="13"/>
        <v>-8500000</v>
      </c>
      <c r="I107" s="20">
        <f t="shared" si="14"/>
        <v>0</v>
      </c>
      <c r="J107" s="21"/>
    </row>
    <row r="108" spans="2:10" x14ac:dyDescent="0.3">
      <c r="B108" s="16">
        <f t="shared" si="10"/>
        <v>96</v>
      </c>
      <c r="C108" s="19">
        <f t="shared" si="11"/>
        <v>48254</v>
      </c>
      <c r="D108" s="20">
        <f t="shared" si="15"/>
        <v>57500</v>
      </c>
      <c r="E108" s="17">
        <f t="shared" si="12"/>
        <v>-42500</v>
      </c>
      <c r="F108" s="20">
        <f t="shared" si="9"/>
        <v>100000</v>
      </c>
      <c r="G108" s="21"/>
      <c r="H108" s="20">
        <f t="shared" si="13"/>
        <v>-8600000</v>
      </c>
      <c r="I108" s="20">
        <f t="shared" si="14"/>
        <v>0</v>
      </c>
      <c r="J108" s="21"/>
    </row>
    <row r="109" spans="2:10" x14ac:dyDescent="0.3">
      <c r="B109" s="16">
        <f t="shared" si="10"/>
        <v>97</v>
      </c>
      <c r="C109" s="19">
        <f t="shared" si="11"/>
        <v>48283</v>
      </c>
      <c r="D109" s="20">
        <f t="shared" si="15"/>
        <v>57000</v>
      </c>
      <c r="E109" s="17">
        <f t="shared" si="12"/>
        <v>-43000</v>
      </c>
      <c r="F109" s="20">
        <f t="shared" ref="F109" si="16">IF($C$4=1,(($C$5-SUM($G$13:$G$132))/$C$7),IF($C$4=5,(($C$5-SUM($G$13:$G$132))/$C$7),(D109-E109)))</f>
        <v>100000</v>
      </c>
      <c r="G109" s="21"/>
      <c r="H109" s="20">
        <f t="shared" si="13"/>
        <v>-8700000</v>
      </c>
      <c r="I109" s="20">
        <f t="shared" si="14"/>
        <v>0</v>
      </c>
      <c r="J109" s="21"/>
    </row>
    <row r="110" spans="2:10" x14ac:dyDescent="0.3">
      <c r="B110" s="16">
        <f t="shared" si="10"/>
        <v>98</v>
      </c>
      <c r="C110" s="19">
        <f t="shared" si="11"/>
        <v>48314</v>
      </c>
      <c r="D110" s="20">
        <f t="shared" ref="D110:D132" si="17">IF($C$4=1,(E110+F110),IF($C$4=5,(E110+F110),($R$5)*-1))</f>
        <v>56500</v>
      </c>
      <c r="E110" s="17">
        <f t="shared" ref="E110:E132" si="18">(H109*$C$6)</f>
        <v>-43500</v>
      </c>
      <c r="F110" s="20">
        <f t="shared" ref="F110:F132" si="19">IF($C$4=1,(($C$5-SUM($G$13:$G$132))/$C$7),IF($C$4=5,(($C$5-SUM($G$13:$G$132))/$C$7),(D110-E110)))</f>
        <v>100000</v>
      </c>
      <c r="G110" s="21"/>
      <c r="H110" s="20">
        <f t="shared" ref="H110:H132" si="20">(H109-F110-G110)</f>
        <v>-8800000</v>
      </c>
      <c r="I110" s="20">
        <f t="shared" ref="I110:I132" si="21">(G110*(1/(1+$C$6)^B110))</f>
        <v>0</v>
      </c>
      <c r="J110" s="21"/>
    </row>
    <row r="111" spans="2:10" x14ac:dyDescent="0.3">
      <c r="B111" s="37">
        <f t="shared" si="10"/>
        <v>99</v>
      </c>
      <c r="C111" s="38">
        <f t="shared" si="11"/>
        <v>48344</v>
      </c>
      <c r="D111" s="20">
        <f t="shared" si="17"/>
        <v>56000</v>
      </c>
      <c r="E111" s="17">
        <f t="shared" si="18"/>
        <v>-44000</v>
      </c>
      <c r="F111" s="20">
        <f t="shared" si="19"/>
        <v>100000</v>
      </c>
      <c r="G111" s="21"/>
      <c r="H111" s="20">
        <f t="shared" si="20"/>
        <v>-8900000</v>
      </c>
      <c r="I111" s="20">
        <f t="shared" si="21"/>
        <v>0</v>
      </c>
      <c r="J111" s="21"/>
    </row>
    <row r="112" spans="2:10" x14ac:dyDescent="0.3">
      <c r="B112" s="37">
        <f t="shared" si="10"/>
        <v>100</v>
      </c>
      <c r="C112" s="38">
        <f t="shared" si="11"/>
        <v>48375</v>
      </c>
      <c r="D112" s="20">
        <f t="shared" si="17"/>
        <v>55500</v>
      </c>
      <c r="E112" s="17">
        <f t="shared" si="18"/>
        <v>-44500</v>
      </c>
      <c r="F112" s="20">
        <f t="shared" si="19"/>
        <v>100000</v>
      </c>
      <c r="G112" s="21"/>
      <c r="H112" s="20">
        <f t="shared" si="20"/>
        <v>-9000000</v>
      </c>
      <c r="I112" s="20">
        <f t="shared" si="21"/>
        <v>0</v>
      </c>
      <c r="J112" s="21"/>
    </row>
    <row r="113" spans="2:10" x14ac:dyDescent="0.3">
      <c r="B113" s="37">
        <f t="shared" si="10"/>
        <v>101</v>
      </c>
      <c r="C113" s="38">
        <f t="shared" si="11"/>
        <v>48405</v>
      </c>
      <c r="D113" s="20">
        <f t="shared" si="17"/>
        <v>55000</v>
      </c>
      <c r="E113" s="17">
        <f t="shared" si="18"/>
        <v>-45000</v>
      </c>
      <c r="F113" s="20">
        <f t="shared" si="19"/>
        <v>100000</v>
      </c>
      <c r="G113" s="21"/>
      <c r="H113" s="20">
        <f t="shared" si="20"/>
        <v>-9100000</v>
      </c>
      <c r="I113" s="20">
        <f t="shared" si="21"/>
        <v>0</v>
      </c>
      <c r="J113" s="21"/>
    </row>
    <row r="114" spans="2:10" x14ac:dyDescent="0.3">
      <c r="B114" s="37">
        <f t="shared" si="10"/>
        <v>102</v>
      </c>
      <c r="C114" s="38">
        <f t="shared" si="11"/>
        <v>48436</v>
      </c>
      <c r="D114" s="20">
        <f t="shared" si="17"/>
        <v>54500</v>
      </c>
      <c r="E114" s="17">
        <f t="shared" si="18"/>
        <v>-45500</v>
      </c>
      <c r="F114" s="20">
        <f t="shared" si="19"/>
        <v>100000</v>
      </c>
      <c r="G114" s="21"/>
      <c r="H114" s="20">
        <f t="shared" si="20"/>
        <v>-9200000</v>
      </c>
      <c r="I114" s="20">
        <f t="shared" si="21"/>
        <v>0</v>
      </c>
      <c r="J114" s="21"/>
    </row>
    <row r="115" spans="2:10" x14ac:dyDescent="0.3">
      <c r="B115" s="37">
        <f t="shared" si="10"/>
        <v>103</v>
      </c>
      <c r="C115" s="38">
        <f t="shared" si="11"/>
        <v>48467</v>
      </c>
      <c r="D115" s="20">
        <f t="shared" si="17"/>
        <v>54000</v>
      </c>
      <c r="E115" s="17">
        <f t="shared" si="18"/>
        <v>-46000</v>
      </c>
      <c r="F115" s="20">
        <f t="shared" si="19"/>
        <v>100000</v>
      </c>
      <c r="G115" s="21"/>
      <c r="H115" s="20">
        <f t="shared" si="20"/>
        <v>-9300000</v>
      </c>
      <c r="I115" s="20">
        <f t="shared" si="21"/>
        <v>0</v>
      </c>
      <c r="J115" s="21"/>
    </row>
    <row r="116" spans="2:10" x14ac:dyDescent="0.3">
      <c r="B116" s="37">
        <f t="shared" si="10"/>
        <v>104</v>
      </c>
      <c r="C116" s="38">
        <f t="shared" si="11"/>
        <v>48497</v>
      </c>
      <c r="D116" s="20">
        <f t="shared" si="17"/>
        <v>53500</v>
      </c>
      <c r="E116" s="17">
        <f t="shared" si="18"/>
        <v>-46500</v>
      </c>
      <c r="F116" s="20">
        <f t="shared" si="19"/>
        <v>100000</v>
      </c>
      <c r="G116" s="21"/>
      <c r="H116" s="20">
        <f t="shared" si="20"/>
        <v>-9400000</v>
      </c>
      <c r="I116" s="20">
        <f t="shared" si="21"/>
        <v>0</v>
      </c>
      <c r="J116" s="21"/>
    </row>
    <row r="117" spans="2:10" x14ac:dyDescent="0.3">
      <c r="B117" s="37">
        <f t="shared" si="10"/>
        <v>105</v>
      </c>
      <c r="C117" s="38">
        <f t="shared" si="11"/>
        <v>48528</v>
      </c>
      <c r="D117" s="20">
        <f t="shared" si="17"/>
        <v>53000</v>
      </c>
      <c r="E117" s="17">
        <f t="shared" si="18"/>
        <v>-47000</v>
      </c>
      <c r="F117" s="20">
        <f t="shared" si="19"/>
        <v>100000</v>
      </c>
      <c r="G117" s="21"/>
      <c r="H117" s="20">
        <f t="shared" si="20"/>
        <v>-9500000</v>
      </c>
      <c r="I117" s="20">
        <f t="shared" si="21"/>
        <v>0</v>
      </c>
      <c r="J117" s="21"/>
    </row>
    <row r="118" spans="2:10" x14ac:dyDescent="0.3">
      <c r="B118" s="37">
        <f t="shared" si="10"/>
        <v>106</v>
      </c>
      <c r="C118" s="38">
        <f t="shared" si="11"/>
        <v>48558</v>
      </c>
      <c r="D118" s="20">
        <f t="shared" si="17"/>
        <v>52500</v>
      </c>
      <c r="E118" s="17">
        <f t="shared" si="18"/>
        <v>-47500</v>
      </c>
      <c r="F118" s="20">
        <f t="shared" si="19"/>
        <v>100000</v>
      </c>
      <c r="G118" s="21"/>
      <c r="H118" s="20">
        <f t="shared" si="20"/>
        <v>-9600000</v>
      </c>
      <c r="I118" s="20">
        <f t="shared" si="21"/>
        <v>0</v>
      </c>
      <c r="J118" s="21"/>
    </row>
    <row r="119" spans="2:10" x14ac:dyDescent="0.3">
      <c r="B119" s="37">
        <f t="shared" si="10"/>
        <v>107</v>
      </c>
      <c r="C119" s="38">
        <f t="shared" si="11"/>
        <v>48589</v>
      </c>
      <c r="D119" s="20">
        <f t="shared" si="17"/>
        <v>52000</v>
      </c>
      <c r="E119" s="17">
        <f t="shared" si="18"/>
        <v>-48000</v>
      </c>
      <c r="F119" s="20">
        <f t="shared" si="19"/>
        <v>100000</v>
      </c>
      <c r="G119" s="21"/>
      <c r="H119" s="20">
        <f t="shared" si="20"/>
        <v>-9700000</v>
      </c>
      <c r="I119" s="20">
        <f t="shared" si="21"/>
        <v>0</v>
      </c>
      <c r="J119" s="21"/>
    </row>
    <row r="120" spans="2:10" x14ac:dyDescent="0.3">
      <c r="B120" s="37">
        <f t="shared" si="10"/>
        <v>108</v>
      </c>
      <c r="C120" s="38">
        <f t="shared" si="11"/>
        <v>48620</v>
      </c>
      <c r="D120" s="20">
        <f t="shared" si="17"/>
        <v>51500</v>
      </c>
      <c r="E120" s="17">
        <f t="shared" si="18"/>
        <v>-48500</v>
      </c>
      <c r="F120" s="20">
        <f t="shared" si="19"/>
        <v>100000</v>
      </c>
      <c r="G120" s="21"/>
      <c r="H120" s="20">
        <f t="shared" si="20"/>
        <v>-9800000</v>
      </c>
      <c r="I120" s="20">
        <f t="shared" si="21"/>
        <v>0</v>
      </c>
      <c r="J120" s="21"/>
    </row>
    <row r="121" spans="2:10" x14ac:dyDescent="0.3">
      <c r="B121" s="37">
        <f t="shared" si="10"/>
        <v>109</v>
      </c>
      <c r="C121" s="38">
        <f t="shared" si="11"/>
        <v>48649</v>
      </c>
      <c r="D121" s="20">
        <f t="shared" si="17"/>
        <v>51000</v>
      </c>
      <c r="E121" s="17">
        <f t="shared" si="18"/>
        <v>-49000</v>
      </c>
      <c r="F121" s="20">
        <f t="shared" si="19"/>
        <v>100000</v>
      </c>
      <c r="G121" s="21"/>
      <c r="H121" s="20">
        <f t="shared" si="20"/>
        <v>-9900000</v>
      </c>
      <c r="I121" s="20">
        <f t="shared" si="21"/>
        <v>0</v>
      </c>
      <c r="J121" s="21"/>
    </row>
    <row r="122" spans="2:10" x14ac:dyDescent="0.3">
      <c r="B122" s="37">
        <f t="shared" si="10"/>
        <v>110</v>
      </c>
      <c r="C122" s="38">
        <f t="shared" si="11"/>
        <v>48680</v>
      </c>
      <c r="D122" s="20">
        <f t="shared" si="17"/>
        <v>50500</v>
      </c>
      <c r="E122" s="17">
        <f t="shared" si="18"/>
        <v>-49500</v>
      </c>
      <c r="F122" s="20">
        <f t="shared" si="19"/>
        <v>100000</v>
      </c>
      <c r="G122" s="21"/>
      <c r="H122" s="20">
        <f t="shared" si="20"/>
        <v>-10000000</v>
      </c>
      <c r="I122" s="20">
        <f t="shared" si="21"/>
        <v>0</v>
      </c>
      <c r="J122" s="21"/>
    </row>
    <row r="123" spans="2:10" x14ac:dyDescent="0.3">
      <c r="B123" s="37">
        <f t="shared" si="10"/>
        <v>111</v>
      </c>
      <c r="C123" s="38">
        <f t="shared" si="11"/>
        <v>48710</v>
      </c>
      <c r="D123" s="20">
        <f t="shared" si="17"/>
        <v>50000</v>
      </c>
      <c r="E123" s="17">
        <f t="shared" si="18"/>
        <v>-50000</v>
      </c>
      <c r="F123" s="20">
        <f t="shared" si="19"/>
        <v>100000</v>
      </c>
      <c r="G123" s="21"/>
      <c r="H123" s="20">
        <f t="shared" si="20"/>
        <v>-10100000</v>
      </c>
      <c r="I123" s="20">
        <f t="shared" si="21"/>
        <v>0</v>
      </c>
      <c r="J123" s="21"/>
    </row>
    <row r="124" spans="2:10" x14ac:dyDescent="0.3">
      <c r="B124" s="37">
        <f t="shared" si="10"/>
        <v>112</v>
      </c>
      <c r="C124" s="38">
        <f t="shared" si="11"/>
        <v>48741</v>
      </c>
      <c r="D124" s="20">
        <f t="shared" si="17"/>
        <v>49500</v>
      </c>
      <c r="E124" s="17">
        <f t="shared" si="18"/>
        <v>-50500</v>
      </c>
      <c r="F124" s="20">
        <f t="shared" si="19"/>
        <v>100000</v>
      </c>
      <c r="G124" s="21"/>
      <c r="H124" s="20">
        <f t="shared" si="20"/>
        <v>-10200000</v>
      </c>
      <c r="I124" s="20">
        <f t="shared" si="21"/>
        <v>0</v>
      </c>
      <c r="J124" s="21"/>
    </row>
    <row r="125" spans="2:10" x14ac:dyDescent="0.3">
      <c r="B125" s="37">
        <f t="shared" si="10"/>
        <v>113</v>
      </c>
      <c r="C125" s="38">
        <f t="shared" si="11"/>
        <v>48771</v>
      </c>
      <c r="D125" s="20">
        <f t="shared" si="17"/>
        <v>49000</v>
      </c>
      <c r="E125" s="17">
        <f t="shared" si="18"/>
        <v>-51000</v>
      </c>
      <c r="F125" s="20">
        <f t="shared" si="19"/>
        <v>100000</v>
      </c>
      <c r="G125" s="21"/>
      <c r="H125" s="20">
        <f t="shared" si="20"/>
        <v>-10300000</v>
      </c>
      <c r="I125" s="20">
        <f t="shared" si="21"/>
        <v>0</v>
      </c>
      <c r="J125" s="21"/>
    </row>
    <row r="126" spans="2:10" x14ac:dyDescent="0.3">
      <c r="B126" s="37">
        <f t="shared" si="10"/>
        <v>114</v>
      </c>
      <c r="C126" s="38">
        <f t="shared" si="11"/>
        <v>48802</v>
      </c>
      <c r="D126" s="20">
        <f t="shared" si="17"/>
        <v>48500</v>
      </c>
      <c r="E126" s="17">
        <f t="shared" si="18"/>
        <v>-51500</v>
      </c>
      <c r="F126" s="20">
        <f t="shared" si="19"/>
        <v>100000</v>
      </c>
      <c r="G126" s="21"/>
      <c r="H126" s="20">
        <f t="shared" si="20"/>
        <v>-10400000</v>
      </c>
      <c r="I126" s="20">
        <f t="shared" si="21"/>
        <v>0</v>
      </c>
      <c r="J126" s="21"/>
    </row>
    <row r="127" spans="2:10" x14ac:dyDescent="0.3">
      <c r="B127" s="37">
        <f t="shared" si="10"/>
        <v>115</v>
      </c>
      <c r="C127" s="38">
        <f t="shared" si="11"/>
        <v>48833</v>
      </c>
      <c r="D127" s="20">
        <f t="shared" si="17"/>
        <v>48000</v>
      </c>
      <c r="E127" s="17">
        <f t="shared" si="18"/>
        <v>-52000</v>
      </c>
      <c r="F127" s="20">
        <f t="shared" si="19"/>
        <v>100000</v>
      </c>
      <c r="G127" s="21"/>
      <c r="H127" s="20">
        <f t="shared" si="20"/>
        <v>-10500000</v>
      </c>
      <c r="I127" s="20">
        <f t="shared" si="21"/>
        <v>0</v>
      </c>
      <c r="J127" s="21"/>
    </row>
    <row r="128" spans="2:10" x14ac:dyDescent="0.3">
      <c r="B128" s="37">
        <f t="shared" si="10"/>
        <v>116</v>
      </c>
      <c r="C128" s="38">
        <f t="shared" si="11"/>
        <v>48863</v>
      </c>
      <c r="D128" s="20">
        <f t="shared" si="17"/>
        <v>47500</v>
      </c>
      <c r="E128" s="17">
        <f t="shared" si="18"/>
        <v>-52500</v>
      </c>
      <c r="F128" s="20">
        <f t="shared" si="19"/>
        <v>100000</v>
      </c>
      <c r="G128" s="21"/>
      <c r="H128" s="20">
        <f t="shared" si="20"/>
        <v>-10600000</v>
      </c>
      <c r="I128" s="20">
        <f t="shared" si="21"/>
        <v>0</v>
      </c>
      <c r="J128" s="21"/>
    </row>
    <row r="129" spans="2:10" x14ac:dyDescent="0.3">
      <c r="B129" s="37">
        <f t="shared" si="10"/>
        <v>117</v>
      </c>
      <c r="C129" s="38">
        <f t="shared" si="11"/>
        <v>48894</v>
      </c>
      <c r="D129" s="20">
        <f t="shared" si="17"/>
        <v>47000</v>
      </c>
      <c r="E129" s="17">
        <f t="shared" si="18"/>
        <v>-53000</v>
      </c>
      <c r="F129" s="20">
        <f t="shared" si="19"/>
        <v>100000</v>
      </c>
      <c r="G129" s="21"/>
      <c r="H129" s="20">
        <f t="shared" si="20"/>
        <v>-10700000</v>
      </c>
      <c r="I129" s="20">
        <f t="shared" si="21"/>
        <v>0</v>
      </c>
      <c r="J129" s="21"/>
    </row>
    <row r="130" spans="2:10" x14ac:dyDescent="0.3">
      <c r="B130" s="37">
        <f t="shared" si="10"/>
        <v>118</v>
      </c>
      <c r="C130" s="38">
        <f t="shared" si="11"/>
        <v>48924</v>
      </c>
      <c r="D130" s="20">
        <f t="shared" si="17"/>
        <v>46500</v>
      </c>
      <c r="E130" s="17">
        <f t="shared" si="18"/>
        <v>-53500</v>
      </c>
      <c r="F130" s="20">
        <f t="shared" si="19"/>
        <v>100000</v>
      </c>
      <c r="G130" s="21"/>
      <c r="H130" s="20">
        <f>(H129-F130-G130)</f>
        <v>-10800000</v>
      </c>
      <c r="I130" s="20">
        <f t="shared" si="21"/>
        <v>0</v>
      </c>
      <c r="J130" s="21"/>
    </row>
    <row r="131" spans="2:10" x14ac:dyDescent="0.3">
      <c r="B131" s="37">
        <f t="shared" si="10"/>
        <v>119</v>
      </c>
      <c r="C131" s="38">
        <f t="shared" si="11"/>
        <v>48955</v>
      </c>
      <c r="D131" s="20">
        <f t="shared" si="17"/>
        <v>46000</v>
      </c>
      <c r="E131" s="17">
        <f t="shared" si="18"/>
        <v>-54000</v>
      </c>
      <c r="F131" s="20">
        <f t="shared" si="19"/>
        <v>100000</v>
      </c>
      <c r="G131" s="21"/>
      <c r="H131" s="20">
        <f t="shared" si="20"/>
        <v>-10900000</v>
      </c>
      <c r="I131" s="20">
        <f t="shared" si="21"/>
        <v>0</v>
      </c>
      <c r="J131" s="21"/>
    </row>
    <row r="132" spans="2:10" x14ac:dyDescent="0.3">
      <c r="B132" s="37">
        <f t="shared" si="10"/>
        <v>120</v>
      </c>
      <c r="C132" s="38">
        <f t="shared" si="11"/>
        <v>48986</v>
      </c>
      <c r="D132" s="20">
        <f t="shared" si="17"/>
        <v>45500</v>
      </c>
      <c r="E132" s="17">
        <f t="shared" si="18"/>
        <v>-54500</v>
      </c>
      <c r="F132" s="20">
        <f t="shared" si="19"/>
        <v>100000</v>
      </c>
      <c r="G132" s="21"/>
      <c r="H132" s="20">
        <f t="shared" si="20"/>
        <v>-11000000</v>
      </c>
      <c r="I132" s="20">
        <f t="shared" si="21"/>
        <v>0</v>
      </c>
      <c r="J132" s="21"/>
    </row>
  </sheetData>
  <sheetProtection algorithmName="SHA-512" hashValue="8Paq8EdG5HzmIBjmBSbZ7jV5l5BuuSHd47IIrIsd5jI22r48XrpEkmm3gffNf4Rq8addlhR1ltTTRpF6idcwdg==" saltValue="O/11/U63nBQnW+GinMKFfg==" spinCount="100000" sheet="1" selectLockedCells="1"/>
  <mergeCells count="4">
    <mergeCell ref="L1:N1"/>
    <mergeCell ref="E4:I4"/>
    <mergeCell ref="G8:I10"/>
    <mergeCell ref="E3:I3"/>
  </mergeCells>
  <conditionalFormatting sqref="B13:J132">
    <cfRule type="expression" dxfId="2" priority="1">
      <formula>$B13&gt;$C$7</formula>
    </cfRule>
  </conditionalFormatting>
  <conditionalFormatting sqref="D19:D132">
    <cfRule type="expression" dxfId="1" priority="68">
      <formula>$B19&gt;$C$7</formula>
    </cfRule>
  </conditionalFormatting>
  <conditionalFormatting sqref="H133:H227">
    <cfRule type="expression" dxfId="0" priority="66">
      <formula>$B133&gt;$C$7</formula>
    </cfRule>
  </conditionalFormatting>
  <pageMargins left="0.35433070866141736" right="0.35433070866141736" top="0.59055118110236227" bottom="0.78740157480314965" header="0.51181102362204722" footer="0.51181102362204722"/>
  <pageSetup scale="70" orientation="portrait" r:id="rId1"/>
  <headerFooter alignWithMargins="0">
    <oddHeader>&amp;A</oddHeader>
    <oddFooter>Página &amp;P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9609e57-59cd-49b1-b90e-818a8c1a97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F44819D5A07F4E8803F3C5358453CF" ma:contentTypeVersion="5" ma:contentTypeDescription="Crear nuevo documento." ma:contentTypeScope="" ma:versionID="43b03374c3350c014deb7b3f5e8a50fe">
  <xsd:schema xmlns:xsd="http://www.w3.org/2001/XMLSchema" xmlns:xs="http://www.w3.org/2001/XMLSchema" xmlns:p="http://schemas.microsoft.com/office/2006/metadata/properties" xmlns:ns3="09609e57-59cd-49b1-b90e-818a8c1a9756" targetNamespace="http://schemas.microsoft.com/office/2006/metadata/properties" ma:root="true" ma:fieldsID="23830427f72273b31f7267fb6fea4052" ns3:_="">
    <xsd:import namespace="09609e57-59cd-49b1-b90e-818a8c1a97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09e57-59cd-49b1-b90e-818a8c1a97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AAF7B-0DF0-4055-B268-5C8E5462E4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87AD77-B36B-4357-9647-3ACBCF28F256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09609e57-59cd-49b1-b90e-818a8c1a975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9070B3-0F12-4A7E-A663-539C40887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609e57-59cd-49b1-b90e-818a8c1a9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Lineas, tasas y plazos</vt:lpstr>
      <vt:lpstr>Simulador Credito</vt:lpstr>
      <vt:lpstr>'Simulador Credito'!Área_de_impresión</vt:lpstr>
      <vt:lpstr>'Simulador Credito'!Títulos_a_imprimir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Solicitudes Fondesenttia</cp:lastModifiedBy>
  <cp:lastPrinted>2024-03-04T16:24:22Z</cp:lastPrinted>
  <dcterms:created xsi:type="dcterms:W3CDTF">2016-06-17T02:50:23Z</dcterms:created>
  <dcterms:modified xsi:type="dcterms:W3CDTF">2024-03-26T15:44:48Z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0x0101002CF44819D5A07F4E8803F3C5358453CF</vt:lpwstr>
  </property>
</Properties>
</file>